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Questa_cartella_di_lavoro" defaultThemeVersion="124226"/>
  <mc:AlternateContent xmlns:mc="http://schemas.openxmlformats.org/markup-compatibility/2006">
    <mc:Choice Requires="x15">
      <x15ac:absPath xmlns:x15ac="http://schemas.microsoft.com/office/spreadsheetml/2010/11/ac" url="https://d.docs.live.net/73a9607c0653a1c6/Documenti/PROGETTI/CERTIFICAZIONE 2.0/Modello di autovalutazione/"/>
    </mc:Choice>
  </mc:AlternateContent>
  <xr:revisionPtr revIDLastSave="9" documentId="8_{E1157A25-00FA-401C-8AFC-C48E8906EDC3}" xr6:coauthVersionLast="47" xr6:coauthVersionMax="47" xr10:uidLastSave="{20A4420F-C552-4A49-ADB2-E78BE88E13F7}"/>
  <bookViews>
    <workbookView xWindow="-98" yWindow="-98" windowWidth="21795" windowHeight="12975" xr2:uid="{00000000-000D-0000-FFFF-FFFF00000000}"/>
  </bookViews>
  <sheets>
    <sheet name="ISTRUZIONI" sheetId="11" r:id="rId1"/>
    <sheet name="FRONTESPIZIO" sheetId="1" r:id="rId2"/>
    <sheet name="CONOSCENZE" sheetId="3" r:id="rId3"/>
    <sheet name="ESPERIENZA" sheetId="9" r:id="rId4"/>
    <sheet name="ALTRO" sheetId="10" r:id="rId5"/>
    <sheet name="SINTESI" sheetId="6" r:id="rId6"/>
    <sheet name="Liste" sheetId="2" state="hidden" r:id="rId7"/>
  </sheets>
  <definedNames>
    <definedName name="APPLICAZIONI">Liste!$A$35:$A$40</definedName>
    <definedName name="COMPLEMENTARI">Liste!$A$69:$A$75</definedName>
    <definedName name="COMPLEMENTARI_MOL">Liste!$A$69:$B$75</definedName>
    <definedName name="DATA_MASSIMA">Liste!$B$58</definedName>
    <definedName name="DATA_MINIMA">Liste!$B$56</definedName>
    <definedName name="DATA_MINIMA_RINNOVO">Liste!$B$57</definedName>
    <definedName name="ETA_MASSIMA">Liste!$B$59</definedName>
    <definedName name="PADRONANZA">Liste!$A$16:$A$20</definedName>
    <definedName name="PADRONANZA_MOL">Liste!$A$16:$B$20</definedName>
    <definedName name="RESPONSABILITA">Liste!$A$62:$A$66</definedName>
    <definedName name="RESPONSABILITA_MOL">Liste!$A$62:$B$66</definedName>
    <definedName name="RICHIESTA">Liste!$A$23:$A$27</definedName>
    <definedName name="RICHIESTA_MOL">Liste!$A$23:$G$27</definedName>
    <definedName name="SETTORI">Liste!$A$2:$A$5</definedName>
    <definedName name="TIPOLOGIA_EVENTO_FORMATIVO">Liste!$A$43:$A$54</definedName>
    <definedName name="TIPOLOGIA_EVENTO_FORMATIVO_MOL">Liste!$A$43:$B$55</definedName>
    <definedName name="TITOLO_ATTUALE">Liste!$A$30:$A$32</definedName>
    <definedName name="TITOLO_DI_STUDI">Liste!$A$8:$A$13</definedName>
    <definedName name="TITOLO_DI_STUDI_MOL">Liste!$A$8:$B$13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6" l="1"/>
  <c r="C15" i="6"/>
  <c r="C11" i="6"/>
  <c r="C9" i="6"/>
  <c r="B58" i="2" l="1"/>
  <c r="K23" i="9" l="1"/>
  <c r="K22" i="9"/>
  <c r="K21" i="9"/>
  <c r="K20" i="9"/>
  <c r="K19" i="9"/>
  <c r="K18" i="9"/>
  <c r="K17" i="9"/>
  <c r="K16" i="9"/>
  <c r="K15" i="9"/>
  <c r="K14" i="9"/>
  <c r="K13" i="9"/>
  <c r="K12" i="9"/>
  <c r="K11" i="9"/>
  <c r="K10" i="9"/>
  <c r="K9" i="9"/>
  <c r="K8" i="9"/>
  <c r="K7" i="9"/>
  <c r="K6" i="9"/>
  <c r="F23" i="10" l="1"/>
  <c r="F22" i="10"/>
  <c r="F21" i="10"/>
  <c r="F20" i="10"/>
  <c r="F19" i="10"/>
  <c r="F18" i="10"/>
  <c r="F17" i="10"/>
  <c r="F16" i="10"/>
  <c r="F15" i="10"/>
  <c r="F14" i="10"/>
  <c r="F13" i="10"/>
  <c r="F12" i="10"/>
  <c r="F11" i="10"/>
  <c r="F10" i="10"/>
  <c r="F9" i="10"/>
  <c r="F8" i="10"/>
  <c r="F7" i="10"/>
  <c r="F6" i="10"/>
  <c r="F5" i="10"/>
  <c r="G4" i="10"/>
  <c r="G5" i="10"/>
  <c r="G6" i="10"/>
  <c r="G7" i="10"/>
  <c r="G8" i="10"/>
  <c r="J8" i="10" s="1"/>
  <c r="G9" i="10"/>
  <c r="J9" i="10" s="1"/>
  <c r="G10" i="10"/>
  <c r="J10" i="10" s="1"/>
  <c r="G11" i="10"/>
  <c r="J11" i="10" s="1"/>
  <c r="G12" i="10"/>
  <c r="J12" i="10" s="1"/>
  <c r="G13" i="10"/>
  <c r="J13" i="10" s="1"/>
  <c r="G14" i="10"/>
  <c r="J14" i="10" s="1"/>
  <c r="G15" i="10"/>
  <c r="J15" i="10" s="1"/>
  <c r="G16" i="10"/>
  <c r="J16" i="10" s="1"/>
  <c r="G17" i="10"/>
  <c r="J17" i="10" s="1"/>
  <c r="G18" i="10"/>
  <c r="J18" i="10" s="1"/>
  <c r="G19" i="10"/>
  <c r="J19" i="10" s="1"/>
  <c r="G20" i="10"/>
  <c r="J20" i="10" s="1"/>
  <c r="G21" i="10"/>
  <c r="J21" i="10" s="1"/>
  <c r="G22" i="10"/>
  <c r="J22" i="10" s="1"/>
  <c r="G23" i="10"/>
  <c r="J23" i="10" s="1"/>
  <c r="J23" i="9"/>
  <c r="J22" i="9"/>
  <c r="J21" i="9"/>
  <c r="J20" i="9"/>
  <c r="J19" i="9"/>
  <c r="J18" i="9"/>
  <c r="J17" i="9"/>
  <c r="J16" i="9"/>
  <c r="J15" i="9"/>
  <c r="J14" i="9"/>
  <c r="J13" i="9"/>
  <c r="J12" i="9"/>
  <c r="J11" i="9"/>
  <c r="J10" i="9"/>
  <c r="J9" i="9"/>
  <c r="J8" i="9"/>
  <c r="J7" i="9"/>
  <c r="J6" i="9"/>
  <c r="J5" i="9"/>
  <c r="J4" i="9"/>
  <c r="J23" i="3"/>
  <c r="J22" i="3"/>
  <c r="J21" i="3"/>
  <c r="J20" i="3"/>
  <c r="J19" i="3"/>
  <c r="J18" i="3"/>
  <c r="J17" i="3"/>
  <c r="J16" i="3"/>
  <c r="J15" i="3"/>
  <c r="J14" i="3"/>
  <c r="J13" i="3"/>
  <c r="J12" i="3"/>
  <c r="J11" i="3"/>
  <c r="J10" i="3"/>
  <c r="J9" i="3"/>
  <c r="J8" i="3"/>
  <c r="I23" i="3"/>
  <c r="I22" i="3"/>
  <c r="I21" i="3"/>
  <c r="I20" i="3"/>
  <c r="I19" i="3"/>
  <c r="I18" i="3"/>
  <c r="I17" i="3"/>
  <c r="I16" i="3"/>
  <c r="I15" i="3"/>
  <c r="I14" i="3"/>
  <c r="I13" i="3"/>
  <c r="I12" i="3"/>
  <c r="I11" i="3"/>
  <c r="I10" i="3"/>
  <c r="I9" i="3"/>
  <c r="I8" i="3"/>
  <c r="I7" i="3"/>
  <c r="I6" i="3"/>
  <c r="I5" i="3"/>
  <c r="I4" i="3"/>
  <c r="H23" i="10" l="1"/>
  <c r="H22" i="10"/>
  <c r="H21" i="10"/>
  <c r="H20" i="10"/>
  <c r="H19" i="10"/>
  <c r="H18" i="10"/>
  <c r="H17" i="10"/>
  <c r="H16" i="10"/>
  <c r="H15" i="10"/>
  <c r="H14" i="10"/>
  <c r="H13" i="10"/>
  <c r="H12" i="10"/>
  <c r="H11" i="10"/>
  <c r="H10" i="10"/>
  <c r="H9" i="10"/>
  <c r="H8" i="10"/>
  <c r="H7" i="10"/>
  <c r="J7" i="10" s="1"/>
  <c r="H6" i="10"/>
  <c r="J6" i="10" s="1"/>
  <c r="H5" i="10"/>
  <c r="J5" i="10" s="1"/>
  <c r="H4" i="10"/>
  <c r="BG24" i="10"/>
  <c r="BG26" i="10" s="1"/>
  <c r="BF24" i="10"/>
  <c r="BF26" i="10" s="1"/>
  <c r="BE24" i="10"/>
  <c r="BE26" i="10" s="1"/>
  <c r="BD24" i="10"/>
  <c r="BD26" i="10" s="1"/>
  <c r="BC24" i="10"/>
  <c r="BC26" i="10" s="1"/>
  <c r="BB24" i="10"/>
  <c r="BB26" i="10" s="1"/>
  <c r="BA24" i="10"/>
  <c r="BA26" i="10" s="1"/>
  <c r="AZ24" i="10"/>
  <c r="AZ26" i="10" s="1"/>
  <c r="AY24" i="10"/>
  <c r="AY26" i="10" s="1"/>
  <c r="AX24" i="10"/>
  <c r="AX26" i="10" s="1"/>
  <c r="AW24" i="10"/>
  <c r="AW26" i="10" s="1"/>
  <c r="AV24" i="10"/>
  <c r="AV26" i="10" s="1"/>
  <c r="AU24" i="10"/>
  <c r="AU26" i="10" s="1"/>
  <c r="AT24" i="10"/>
  <c r="AT26" i="10" s="1"/>
  <c r="AS24" i="10"/>
  <c r="AS26" i="10" s="1"/>
  <c r="AR24" i="10"/>
  <c r="AR26" i="10" s="1"/>
  <c r="AQ24" i="10"/>
  <c r="AQ26" i="10" s="1"/>
  <c r="AP24" i="10"/>
  <c r="AP26" i="10" s="1"/>
  <c r="AO24" i="10"/>
  <c r="AO26" i="10" s="1"/>
  <c r="AN24" i="10"/>
  <c r="AN26" i="10" s="1"/>
  <c r="AM24" i="10"/>
  <c r="AM26" i="10" s="1"/>
  <c r="AL24" i="10"/>
  <c r="AL26" i="10" s="1"/>
  <c r="AK24" i="10"/>
  <c r="AK26" i="10" s="1"/>
  <c r="AJ24" i="10"/>
  <c r="AJ26" i="10" s="1"/>
  <c r="AI24" i="10"/>
  <c r="AI26" i="10" s="1"/>
  <c r="AH24" i="10"/>
  <c r="AH26" i="10" s="1"/>
  <c r="AG24" i="10"/>
  <c r="AG26" i="10" s="1"/>
  <c r="AF24" i="10"/>
  <c r="AF26" i="10" s="1"/>
  <c r="AE24" i="10"/>
  <c r="AE26" i="10" s="1"/>
  <c r="AD24" i="10"/>
  <c r="AD26" i="10" s="1"/>
  <c r="AC24" i="10"/>
  <c r="AC26" i="10" s="1"/>
  <c r="AB24" i="10"/>
  <c r="AB26" i="10" s="1"/>
  <c r="AA24" i="10"/>
  <c r="AA26" i="10" s="1"/>
  <c r="Z24" i="10"/>
  <c r="Z26" i="10" s="1"/>
  <c r="Y24" i="10"/>
  <c r="Y26" i="10" s="1"/>
  <c r="X24" i="10"/>
  <c r="X26" i="10" s="1"/>
  <c r="W24" i="10"/>
  <c r="W26" i="10" s="1"/>
  <c r="V24" i="10"/>
  <c r="V26" i="10" s="1"/>
  <c r="U24" i="10"/>
  <c r="U26" i="10" s="1"/>
  <c r="T24" i="10"/>
  <c r="T26" i="10" s="1"/>
  <c r="S24" i="10"/>
  <c r="S26" i="10" s="1"/>
  <c r="R24" i="10"/>
  <c r="R26" i="10" s="1"/>
  <c r="Q24" i="10"/>
  <c r="Q26" i="10" s="1"/>
  <c r="P24" i="10"/>
  <c r="P26" i="10" s="1"/>
  <c r="O24" i="10"/>
  <c r="O26" i="10" s="1"/>
  <c r="N24" i="10"/>
  <c r="N26" i="10" s="1"/>
  <c r="M24" i="10"/>
  <c r="M26" i="10" s="1"/>
  <c r="L24" i="10"/>
  <c r="L26" i="10" s="1"/>
  <c r="K24" i="10"/>
  <c r="K26" i="10" s="1"/>
  <c r="H26" i="10" l="1"/>
  <c r="M23" i="9"/>
  <c r="M22" i="9"/>
  <c r="M21" i="9"/>
  <c r="M20" i="9"/>
  <c r="M19" i="9"/>
  <c r="M18" i="9"/>
  <c r="M17" i="9"/>
  <c r="M16" i="9"/>
  <c r="M15" i="9"/>
  <c r="M14" i="9"/>
  <c r="M13" i="9"/>
  <c r="M12" i="9"/>
  <c r="M11" i="9"/>
  <c r="M10" i="9"/>
  <c r="M9" i="9"/>
  <c r="M8" i="9"/>
  <c r="M7" i="9"/>
  <c r="M6" i="9"/>
  <c r="M5" i="9"/>
  <c r="M4" i="9"/>
  <c r="L23" i="9"/>
  <c r="O23" i="9" s="1"/>
  <c r="L22" i="9"/>
  <c r="O22" i="9" s="1"/>
  <c r="L21" i="9"/>
  <c r="O21" i="9" s="1"/>
  <c r="L20" i="9"/>
  <c r="O20" i="9" s="1"/>
  <c r="L19" i="9"/>
  <c r="O19" i="9" s="1"/>
  <c r="L18" i="9"/>
  <c r="L17" i="9"/>
  <c r="O17" i="9" s="1"/>
  <c r="L16" i="9"/>
  <c r="O16" i="9" s="1"/>
  <c r="L15" i="9"/>
  <c r="O15" i="9" s="1"/>
  <c r="L14" i="9"/>
  <c r="O14" i="9" s="1"/>
  <c r="L13" i="9"/>
  <c r="O13" i="9" s="1"/>
  <c r="L12" i="9"/>
  <c r="O12" i="9" s="1"/>
  <c r="L11" i="9"/>
  <c r="O11" i="9" s="1"/>
  <c r="L10" i="9"/>
  <c r="L9" i="9"/>
  <c r="O9" i="9" s="1"/>
  <c r="L8" i="9"/>
  <c r="O8" i="9" s="1"/>
  <c r="L7" i="9"/>
  <c r="O7" i="9" s="1"/>
  <c r="L6" i="9"/>
  <c r="O6" i="9" s="1"/>
  <c r="L5" i="9"/>
  <c r="L4" i="9"/>
  <c r="K23" i="3"/>
  <c r="N23" i="3" s="1"/>
  <c r="K22" i="3"/>
  <c r="N22" i="3" s="1"/>
  <c r="K21" i="3"/>
  <c r="N21" i="3" s="1"/>
  <c r="K20" i="3"/>
  <c r="N20" i="3" s="1"/>
  <c r="K19" i="3"/>
  <c r="N19" i="3" s="1"/>
  <c r="K18" i="3"/>
  <c r="N18" i="3" s="1"/>
  <c r="K17" i="3"/>
  <c r="N17" i="3" s="1"/>
  <c r="K16" i="3"/>
  <c r="N16" i="3" s="1"/>
  <c r="K15" i="3"/>
  <c r="N15" i="3" s="1"/>
  <c r="K14" i="3"/>
  <c r="N14" i="3" s="1"/>
  <c r="K13" i="3"/>
  <c r="N13" i="3" s="1"/>
  <c r="K12" i="3"/>
  <c r="N12" i="3" s="1"/>
  <c r="K11" i="3"/>
  <c r="N11" i="3" s="1"/>
  <c r="K10" i="3"/>
  <c r="N10" i="3" s="1"/>
  <c r="K9" i="3"/>
  <c r="N9" i="3" s="1"/>
  <c r="K8" i="3"/>
  <c r="N8" i="3" s="1"/>
  <c r="K7" i="3"/>
  <c r="K6" i="3"/>
  <c r="N6" i="3" s="1"/>
  <c r="K5" i="3"/>
  <c r="K4" i="3"/>
  <c r="L4" i="3"/>
  <c r="N10" i="9" l="1"/>
  <c r="O10" i="9"/>
  <c r="N18" i="9"/>
  <c r="O18" i="9"/>
  <c r="N20" i="9"/>
  <c r="N12" i="9"/>
  <c r="N22" i="9"/>
  <c r="N17" i="9"/>
  <c r="N6" i="9"/>
  <c r="N11" i="9"/>
  <c r="N14" i="9"/>
  <c r="N19" i="9"/>
  <c r="N5" i="9"/>
  <c r="N8" i="9"/>
  <c r="N13" i="9"/>
  <c r="N16" i="9"/>
  <c r="N21" i="9"/>
  <c r="N23" i="9"/>
  <c r="N9" i="9"/>
  <c r="N7" i="9"/>
  <c r="N15" i="9"/>
  <c r="N4" i="9"/>
  <c r="M4" i="3"/>
  <c r="BG26" i="3"/>
  <c r="BF26" i="3"/>
  <c r="BE26" i="3"/>
  <c r="BD26" i="3"/>
  <c r="BC26" i="3"/>
  <c r="BB26" i="3"/>
  <c r="AV26" i="3"/>
  <c r="AU26" i="3"/>
  <c r="AT26" i="3"/>
  <c r="AS26" i="3"/>
  <c r="AR26" i="3"/>
  <c r="AQ26" i="3"/>
  <c r="AP26" i="3"/>
  <c r="AO26" i="3"/>
  <c r="AN26" i="3"/>
  <c r="AM26" i="3"/>
  <c r="AL26" i="3"/>
  <c r="AK26" i="3"/>
  <c r="AI26" i="3"/>
  <c r="AH26" i="3"/>
  <c r="AG26" i="3"/>
  <c r="AF26" i="3"/>
  <c r="AE26" i="3"/>
  <c r="AD26" i="3"/>
  <c r="AC26" i="3"/>
  <c r="AB26" i="3"/>
  <c r="Z26" i="3"/>
  <c r="Y26" i="3"/>
  <c r="B6" i="6" l="1"/>
  <c r="B5" i="6"/>
  <c r="L23" i="3"/>
  <c r="M23" i="3" s="1"/>
  <c r="L22" i="3"/>
  <c r="M22" i="3" s="1"/>
  <c r="L21" i="3"/>
  <c r="M21" i="3" s="1"/>
  <c r="L20" i="3"/>
  <c r="M20" i="3" s="1"/>
  <c r="L19" i="3"/>
  <c r="M19" i="3" s="1"/>
  <c r="L18" i="3"/>
  <c r="M18" i="3" s="1"/>
  <c r="L17" i="3"/>
  <c r="M17" i="3" s="1"/>
  <c r="L16" i="3"/>
  <c r="M16" i="3" s="1"/>
  <c r="L15" i="3"/>
  <c r="M15" i="3" s="1"/>
  <c r="L14" i="3"/>
  <c r="M14" i="3" s="1"/>
  <c r="L13" i="3"/>
  <c r="M13" i="3" s="1"/>
  <c r="L12" i="3"/>
  <c r="M12" i="3" s="1"/>
  <c r="L11" i="3"/>
  <c r="M11" i="3" s="1"/>
  <c r="L10" i="3"/>
  <c r="M10" i="3" s="1"/>
  <c r="L9" i="3"/>
  <c r="M9" i="3" s="1"/>
  <c r="L8" i="3"/>
  <c r="M8" i="3" s="1"/>
  <c r="L7" i="3"/>
  <c r="M7" i="3" s="1"/>
  <c r="L6" i="3"/>
  <c r="M6" i="3" s="1"/>
  <c r="L5" i="3"/>
  <c r="BL24" i="9"/>
  <c r="BL26" i="9" s="1"/>
  <c r="BK24" i="9"/>
  <c r="BK26" i="9" s="1"/>
  <c r="BJ24" i="9"/>
  <c r="BJ26" i="9" s="1"/>
  <c r="BI24" i="9"/>
  <c r="BI26" i="9" s="1"/>
  <c r="BH24" i="9"/>
  <c r="BH26" i="9" s="1"/>
  <c r="BG24" i="9"/>
  <c r="BG26" i="9" s="1"/>
  <c r="BF24" i="9"/>
  <c r="BF26" i="9" s="1"/>
  <c r="BE24" i="9"/>
  <c r="BE26" i="9" s="1"/>
  <c r="BD24" i="9"/>
  <c r="BD26" i="9" s="1"/>
  <c r="BC24" i="9"/>
  <c r="BC26" i="9" s="1"/>
  <c r="BB24" i="9"/>
  <c r="BB26" i="9" s="1"/>
  <c r="BA24" i="9"/>
  <c r="BA26" i="9" s="1"/>
  <c r="AZ24" i="9"/>
  <c r="AZ26" i="9" s="1"/>
  <c r="AY24" i="9"/>
  <c r="AY26" i="9" s="1"/>
  <c r="AX24" i="9"/>
  <c r="AX26" i="9" s="1"/>
  <c r="AW24" i="9"/>
  <c r="AW26" i="9" s="1"/>
  <c r="AV24" i="9"/>
  <c r="AV26" i="9" s="1"/>
  <c r="AU24" i="9"/>
  <c r="AU26" i="9" s="1"/>
  <c r="AT24" i="9"/>
  <c r="AT26" i="9" s="1"/>
  <c r="AS24" i="9"/>
  <c r="AS26" i="9" s="1"/>
  <c r="AR24" i="9"/>
  <c r="AR26" i="9" s="1"/>
  <c r="AQ24" i="9"/>
  <c r="AQ26" i="9" s="1"/>
  <c r="AP24" i="9"/>
  <c r="AP26" i="9" s="1"/>
  <c r="AO24" i="9"/>
  <c r="AO26" i="9" s="1"/>
  <c r="AN24" i="9"/>
  <c r="AN26" i="9" s="1"/>
  <c r="AM24" i="9"/>
  <c r="AM26" i="9" s="1"/>
  <c r="AL24" i="9"/>
  <c r="AL26" i="9" s="1"/>
  <c r="AK24" i="9"/>
  <c r="AK26" i="9" s="1"/>
  <c r="AJ24" i="9"/>
  <c r="AJ26" i="9" s="1"/>
  <c r="AI24" i="9"/>
  <c r="AI26" i="9" s="1"/>
  <c r="AH24" i="9"/>
  <c r="AH26" i="9" s="1"/>
  <c r="AG24" i="9"/>
  <c r="AG26" i="9" s="1"/>
  <c r="AF24" i="9"/>
  <c r="AF26" i="9" s="1"/>
  <c r="AE24" i="9"/>
  <c r="AE26" i="9" s="1"/>
  <c r="AD24" i="9"/>
  <c r="AD26" i="9" s="1"/>
  <c r="AC24" i="9"/>
  <c r="AC26" i="9" s="1"/>
  <c r="AB24" i="9"/>
  <c r="AB26" i="9" s="1"/>
  <c r="AA24" i="9"/>
  <c r="AA26" i="9" s="1"/>
  <c r="Z24" i="9"/>
  <c r="Z26" i="9" s="1"/>
  <c r="Y24" i="9"/>
  <c r="Y26" i="9" s="1"/>
  <c r="X24" i="9"/>
  <c r="X26" i="9" s="1"/>
  <c r="W24" i="9"/>
  <c r="W26" i="9" s="1"/>
  <c r="V24" i="9"/>
  <c r="V26" i="9" s="1"/>
  <c r="U24" i="9"/>
  <c r="U26" i="9" s="1"/>
  <c r="T24" i="9"/>
  <c r="T26" i="9" s="1"/>
  <c r="S24" i="9"/>
  <c r="S26" i="9" s="1"/>
  <c r="R24" i="9"/>
  <c r="R26" i="9" s="1"/>
  <c r="Q24" i="9"/>
  <c r="Q26" i="9" s="1"/>
  <c r="D37" i="1"/>
  <c r="B9" i="6" s="1"/>
  <c r="D9" i="6" s="1"/>
  <c r="I10" i="10" l="1"/>
  <c r="I18" i="10"/>
  <c r="I7" i="10"/>
  <c r="I15" i="10"/>
  <c r="I23" i="10"/>
  <c r="I6" i="10"/>
  <c r="I14" i="10"/>
  <c r="I22" i="10"/>
  <c r="I8" i="10"/>
  <c r="I12" i="10"/>
  <c r="I16" i="10"/>
  <c r="I20" i="10"/>
  <c r="I11" i="10"/>
  <c r="I19" i="10"/>
  <c r="I5" i="10"/>
  <c r="I9" i="10"/>
  <c r="I13" i="10"/>
  <c r="I17" i="10"/>
  <c r="I21" i="10"/>
  <c r="B14" i="6"/>
  <c r="M5" i="3"/>
  <c r="P24" i="9"/>
  <c r="P26" i="9" s="1"/>
  <c r="BK24" i="3"/>
  <c r="BJ24" i="3"/>
  <c r="BI24" i="3"/>
  <c r="BH24" i="3"/>
  <c r="BG24" i="3"/>
  <c r="BG28" i="3" s="1"/>
  <c r="BF24" i="3"/>
  <c r="BF28" i="3" s="1"/>
  <c r="BE24" i="3"/>
  <c r="BE28" i="3" s="1"/>
  <c r="BD24" i="3"/>
  <c r="BD28" i="3" s="1"/>
  <c r="BC24" i="3"/>
  <c r="BC28" i="3" s="1"/>
  <c r="BB24" i="3"/>
  <c r="BB28" i="3" s="1"/>
  <c r="BA24" i="3"/>
  <c r="AZ24" i="3"/>
  <c r="AY24" i="3"/>
  <c r="AX24" i="3"/>
  <c r="AW24" i="3"/>
  <c r="AV24" i="3"/>
  <c r="AV28" i="3" s="1"/>
  <c r="AU24" i="3"/>
  <c r="AU28" i="3" s="1"/>
  <c r="AT24" i="3"/>
  <c r="AT28" i="3" s="1"/>
  <c r="AS24" i="3"/>
  <c r="AS28" i="3" s="1"/>
  <c r="AR24" i="3"/>
  <c r="AR28" i="3" s="1"/>
  <c r="AQ24" i="3"/>
  <c r="AQ28" i="3" s="1"/>
  <c r="AP24" i="3"/>
  <c r="AP28" i="3" s="1"/>
  <c r="AO24" i="3"/>
  <c r="AO28" i="3" s="1"/>
  <c r="AN24" i="3"/>
  <c r="AN28" i="3" s="1"/>
  <c r="AM24" i="3"/>
  <c r="AM28" i="3" s="1"/>
  <c r="AL24" i="3"/>
  <c r="AL28" i="3" s="1"/>
  <c r="AK24" i="3"/>
  <c r="AK28" i="3" s="1"/>
  <c r="AJ24" i="3"/>
  <c r="AI24" i="3"/>
  <c r="AI28" i="3" s="1"/>
  <c r="AH24" i="3"/>
  <c r="AH28" i="3" s="1"/>
  <c r="AG24" i="3"/>
  <c r="AG28" i="3" s="1"/>
  <c r="AF24" i="3"/>
  <c r="AF28" i="3" s="1"/>
  <c r="AE24" i="3"/>
  <c r="AE28" i="3" s="1"/>
  <c r="AD24" i="3"/>
  <c r="AD28" i="3" s="1"/>
  <c r="AC24" i="3"/>
  <c r="AC28" i="3" s="1"/>
  <c r="AB24" i="3"/>
  <c r="AA24" i="3"/>
  <c r="Z24" i="3"/>
  <c r="Z28" i="3" s="1"/>
  <c r="Y24" i="3"/>
  <c r="Y28" i="3" s="1"/>
  <c r="X24" i="3"/>
  <c r="W24" i="3"/>
  <c r="V24" i="3"/>
  <c r="U24" i="3"/>
  <c r="T24" i="3"/>
  <c r="S24" i="3"/>
  <c r="R24" i="3"/>
  <c r="Q24" i="3"/>
  <c r="P24" i="3"/>
  <c r="O24" i="3"/>
  <c r="W26" i="3" l="1"/>
  <c r="W28" i="3" s="1"/>
  <c r="T26" i="3"/>
  <c r="T28" i="3" s="1"/>
  <c r="AJ26" i="3"/>
  <c r="AJ28" i="3" s="1"/>
  <c r="AZ26" i="3"/>
  <c r="AZ28" i="3" s="1"/>
  <c r="BH26" i="3"/>
  <c r="BH28" i="3" s="1"/>
  <c r="AW26" i="3"/>
  <c r="AW28" i="3" s="1"/>
  <c r="BA26" i="3"/>
  <c r="BA28" i="3" s="1"/>
  <c r="BI26" i="3"/>
  <c r="BI28" i="3" s="1"/>
  <c r="S26" i="3"/>
  <c r="S28" i="3" s="1"/>
  <c r="AA26" i="3"/>
  <c r="AA28" i="3" s="1"/>
  <c r="AY26" i="3"/>
  <c r="AY28" i="3" s="1"/>
  <c r="BK26" i="3"/>
  <c r="BK28" i="3" s="1"/>
  <c r="X26" i="3"/>
  <c r="X28" i="3" s="1"/>
  <c r="U26" i="3"/>
  <c r="U28" i="3" s="1"/>
  <c r="R26" i="3"/>
  <c r="R28" i="3" s="1"/>
  <c r="V26" i="3"/>
  <c r="V28" i="3" s="1"/>
  <c r="AX26" i="3"/>
  <c r="AX28" i="3" s="1"/>
  <c r="BJ26" i="3"/>
  <c r="BJ28" i="3" s="1"/>
  <c r="P26" i="3"/>
  <c r="P28" i="3" s="1"/>
  <c r="Q26" i="3"/>
  <c r="Q28" i="3" s="1"/>
  <c r="AB28" i="3"/>
  <c r="O26" i="3"/>
  <c r="O28" i="3" s="1"/>
  <c r="L28" i="3" l="1"/>
  <c r="B11" i="6" s="1"/>
  <c r="D11" i="6" s="1"/>
  <c r="M26" i="9"/>
  <c r="B13" i="6" s="1"/>
  <c r="B15" i="6" s="1"/>
  <c r="D15" i="6" s="1"/>
  <c r="B59" i="2" l="1"/>
  <c r="B57" i="2"/>
  <c r="D17" i="6"/>
  <c r="D20" i="6" s="1"/>
  <c r="K4" i="9" l="1"/>
  <c r="O4" i="9" s="1"/>
  <c r="K5" i="9"/>
  <c r="O5" i="9" s="1"/>
  <c r="F4" i="10"/>
  <c r="J4" i="10" s="1"/>
  <c r="J7" i="3"/>
  <c r="N7" i="3" s="1"/>
  <c r="J4" i="3"/>
  <c r="J6" i="3"/>
  <c r="J5" i="3"/>
  <c r="N5" i="3" s="1"/>
  <c r="O26" i="9" l="1"/>
  <c r="I4" i="10"/>
  <c r="J26" i="10" s="1"/>
  <c r="N4" i="3"/>
  <c r="N28" i="3"/>
</calcChain>
</file>

<file path=xl/sharedStrings.xml><?xml version="1.0" encoding="utf-8"?>
<sst xmlns="http://schemas.openxmlformats.org/spreadsheetml/2006/main" count="529" uniqueCount="281">
  <si>
    <t>Nome</t>
  </si>
  <si>
    <t>Cognome</t>
  </si>
  <si>
    <t>Numero di Telefono</t>
  </si>
  <si>
    <t>Indirizzo e-mail</t>
  </si>
  <si>
    <t>Tipo di richiesta</t>
  </si>
  <si>
    <t>Rinnovo della certificazione</t>
  </si>
  <si>
    <t>Settore di riferimento</t>
  </si>
  <si>
    <t>Settori</t>
  </si>
  <si>
    <t>Progetti</t>
  </si>
  <si>
    <t>Manifatturiero</t>
  </si>
  <si>
    <t>Terziario e servizi</t>
  </si>
  <si>
    <t>Pubblica Amministrazione</t>
  </si>
  <si>
    <t>Tipologia di evento</t>
  </si>
  <si>
    <t>Ente organizzatore</t>
  </si>
  <si>
    <t>Luogo</t>
  </si>
  <si>
    <t>Dal</t>
  </si>
  <si>
    <t>Al</t>
  </si>
  <si>
    <t>AP01</t>
  </si>
  <si>
    <t>AP03</t>
  </si>
  <si>
    <t>AP04</t>
  </si>
  <si>
    <t>Statistica</t>
  </si>
  <si>
    <t>Ricerca Operativa</t>
  </si>
  <si>
    <t>Informatica</t>
  </si>
  <si>
    <t>Contrattualistica</t>
  </si>
  <si>
    <t>Project Management</t>
  </si>
  <si>
    <t>Titolo evento formativo</t>
  </si>
  <si>
    <t>Tipologia Evento Formativo</t>
  </si>
  <si>
    <t>Seminario/Convegno AICE/ICEC</t>
  </si>
  <si>
    <t>Formazione a distanza</t>
  </si>
  <si>
    <t>Apprendimento sul posto di lavoro</t>
  </si>
  <si>
    <t>Data minima</t>
  </si>
  <si>
    <t>Data Massima</t>
  </si>
  <si>
    <t>Laurea Magistrale</t>
  </si>
  <si>
    <t>Data compilazione</t>
  </si>
  <si>
    <t>Dati anagrafici del candidato</t>
  </si>
  <si>
    <t>Responsabilità</t>
  </si>
  <si>
    <t>In autonomia operativa a fronte di specifiche direttive</t>
  </si>
  <si>
    <t>In piena autonomia esecutiva e gestionale</t>
  </si>
  <si>
    <t>Supervisione di collaboratori in contesti di normale complessità</t>
  </si>
  <si>
    <t>In affiancamento/a supporto di un diretto superiore</t>
  </si>
  <si>
    <t>Supervisione di collaboratori in contesti di elevata complessità</t>
  </si>
  <si>
    <t>Applicazioni</t>
  </si>
  <si>
    <t>Ingegneria dei Costi</t>
  </si>
  <si>
    <t>TCM</t>
  </si>
  <si>
    <t>ID</t>
  </si>
  <si>
    <t>Titolo di Studi</t>
  </si>
  <si>
    <t>Diploma scuola secondaria 1° grado</t>
  </si>
  <si>
    <t>Diploma scuola secondaria 2° grado</t>
  </si>
  <si>
    <t>Titolo di studio</t>
  </si>
  <si>
    <t>(Non specificato)</t>
  </si>
  <si>
    <t>Laurea Triennale</t>
  </si>
  <si>
    <t>Richiesta</t>
  </si>
  <si>
    <t>Gestione Contratti</t>
  </si>
  <si>
    <t>Controllo Costi</t>
  </si>
  <si>
    <t>Pianificazione e programmazione</t>
  </si>
  <si>
    <t>Corso presso istituto scuola superiore</t>
  </si>
  <si>
    <t>Corso universitario</t>
  </si>
  <si>
    <t>Punteggio base</t>
  </si>
  <si>
    <t>BACKGROUND ACCADEMICO</t>
  </si>
  <si>
    <t>Corso master o post-laurea</t>
  </si>
  <si>
    <t>Seminario/Convegno (non AICE/ICEC)</t>
  </si>
  <si>
    <t>Corso esterno (non AICE/ICEC)</t>
  </si>
  <si>
    <t>Corso interno aziendale AICE/ICEC</t>
  </si>
  <si>
    <t>Corso interno aziendale (non AICE/ICEC)</t>
  </si>
  <si>
    <t>Corso di formazione AICE/ICEC accreditato</t>
  </si>
  <si>
    <t>Moltiplicatore</t>
  </si>
  <si>
    <t>Divisore</t>
  </si>
  <si>
    <t>Ammissione all'esame Livello A</t>
  </si>
  <si>
    <t>Ammissione all'esame Livello C</t>
  </si>
  <si>
    <t>Ammissione all'esame Livello B</t>
  </si>
  <si>
    <t>Autoformazione</t>
  </si>
  <si>
    <t>Padronanza</t>
  </si>
  <si>
    <t>EB01</t>
  </si>
  <si>
    <t>EB02</t>
  </si>
  <si>
    <t>EB03</t>
  </si>
  <si>
    <t>EB04</t>
  </si>
  <si>
    <t>EB05</t>
  </si>
  <si>
    <t>EB06</t>
  </si>
  <si>
    <t>EB07</t>
  </si>
  <si>
    <t>EB08</t>
  </si>
  <si>
    <t>EB09</t>
  </si>
  <si>
    <t>EB10</t>
  </si>
  <si>
    <t>EB11</t>
  </si>
  <si>
    <t>EB12</t>
  </si>
  <si>
    <t>Organizzazione</t>
  </si>
  <si>
    <t>Matematica Finanziaria</t>
  </si>
  <si>
    <t>Finanza d'Impresa</t>
  </si>
  <si>
    <t>Contabilità generale e Bilancio</t>
  </si>
  <si>
    <t>Contabilità Analitica</t>
  </si>
  <si>
    <t>Budgeting</t>
  </si>
  <si>
    <t>Reporting</t>
  </si>
  <si>
    <t>Sistema Premiante e Valutazione Prestazioni</t>
  </si>
  <si>
    <t>FC01.d</t>
  </si>
  <si>
    <t>FC01.c</t>
  </si>
  <si>
    <t>FC01.b</t>
  </si>
  <si>
    <t>FC01.a</t>
  </si>
  <si>
    <t>FC01.e</t>
  </si>
  <si>
    <t>FC01.f</t>
  </si>
  <si>
    <t>FC02</t>
  </si>
  <si>
    <t>FC03</t>
  </si>
  <si>
    <t>FC04</t>
  </si>
  <si>
    <t>FC05</t>
  </si>
  <si>
    <t>Sistema di Gestione per la Qualità</t>
  </si>
  <si>
    <t>Sistema di Gestione per l'Ambiente</t>
  </si>
  <si>
    <t>Sistema di Gestione per la Salute e la Sicurezza sul Lavoro</t>
  </si>
  <si>
    <t>Altri Sistemi di Gestione</t>
  </si>
  <si>
    <t>Modelli di Eccellenza nel Business</t>
  </si>
  <si>
    <t>Process Management</t>
  </si>
  <si>
    <t>Asset Management</t>
  </si>
  <si>
    <t>GV01</t>
  </si>
  <si>
    <t>GV02</t>
  </si>
  <si>
    <t>GV03</t>
  </si>
  <si>
    <t>GV04</t>
  </si>
  <si>
    <t>GV05</t>
  </si>
  <si>
    <t>GV06</t>
  </si>
  <si>
    <t>GV07</t>
  </si>
  <si>
    <t>GV08</t>
  </si>
  <si>
    <t>GV09</t>
  </si>
  <si>
    <t>GV10</t>
  </si>
  <si>
    <t>GV11</t>
  </si>
  <si>
    <t>GV12</t>
  </si>
  <si>
    <t>Direzione Generale</t>
  </si>
  <si>
    <t>Gestione delle Risorse
Economico-Finanziarie</t>
  </si>
  <si>
    <t>Gestione Risorse Umane</t>
  </si>
  <si>
    <t>Gestione Risorse Tecnologiche e Infrastrutturali</t>
  </si>
  <si>
    <t>Gestione delle Risorse Informative</t>
  </si>
  <si>
    <t>Ricerca e Sviluppo</t>
  </si>
  <si>
    <t>Approvvigionamento</t>
  </si>
  <si>
    <t>Logistica Interna</t>
  </si>
  <si>
    <t>Lavorazione, Realizzazione, Costruzione, produzione, Erogazione</t>
  </si>
  <si>
    <t>Promozione e Vendita</t>
  </si>
  <si>
    <t>Logistica Esterna e Distribuzione</t>
  </si>
  <si>
    <t>Post-Vendita</t>
  </si>
  <si>
    <t>AP02.a</t>
  </si>
  <si>
    <t>AP02.b</t>
  </si>
  <si>
    <t>AP02.c</t>
  </si>
  <si>
    <t>AP05.a</t>
  </si>
  <si>
    <t>AP05.b</t>
  </si>
  <si>
    <t>AP05.c</t>
  </si>
  <si>
    <t>AP05.d</t>
  </si>
  <si>
    <t>AP05.e</t>
  </si>
  <si>
    <t>AP06.a</t>
  </si>
  <si>
    <t>AP06.b</t>
  </si>
  <si>
    <t>AP06.c</t>
  </si>
  <si>
    <t>AP06.d</t>
  </si>
  <si>
    <t>Controllo Strategico</t>
  </si>
  <si>
    <t>Controllo di Gestione</t>
  </si>
  <si>
    <t>Controllo Concomitante</t>
  </si>
  <si>
    <t>Controllo Susseguente</t>
  </si>
  <si>
    <t>Risk Management</t>
  </si>
  <si>
    <t>Controllo del Contratto</t>
  </si>
  <si>
    <t>Product, Service, Performance Management</t>
  </si>
  <si>
    <t>Analisi e Ottimizzazione Processi</t>
  </si>
  <si>
    <t>Impostazione sistema di contabilità Analitica/Industriale</t>
  </si>
  <si>
    <t>Supporto alla Formazione Costi e alla Determinaz. Prezzi</t>
  </si>
  <si>
    <t>Analisi e Valutazione di Breve Periodo</t>
  </si>
  <si>
    <t>Stima e Preventivazione</t>
  </si>
  <si>
    <t>Controllo dei Costi</t>
  </si>
  <si>
    <t>Programmazione</t>
  </si>
  <si>
    <t>Allocato
su BoC</t>
  </si>
  <si>
    <t>SOGLIA</t>
  </si>
  <si>
    <t>Ore
Totali</t>
  </si>
  <si>
    <t>Business Management</t>
  </si>
  <si>
    <t>Strategie di Business</t>
  </si>
  <si>
    <t>Controllo Antecedente</t>
  </si>
  <si>
    <t>Controllo del Progetto</t>
  </si>
  <si>
    <t>Controllo Prodotto, Servizio, Prestazione
e Controllo del Processo</t>
  </si>
  <si>
    <t>Gestione dello Scopo</t>
  </si>
  <si>
    <t>Analisi e Ottimizzazione Prod/Serv/Prestaz</t>
  </si>
  <si>
    <t>TOTALE PUNTEGGIO CONOSCENZA ARGOMENTI</t>
  </si>
  <si>
    <t>PADRONANZA ARGOMENTI</t>
  </si>
  <si>
    <t>PUNTEGGIO EFFETTIVO</t>
  </si>
  <si>
    <t>RISULTATO PUNTEGGIO CONOSCENZE</t>
  </si>
  <si>
    <t>Background Accademico</t>
  </si>
  <si>
    <t>Titolo Ruolo</t>
  </si>
  <si>
    <t>Azienda/Ente</t>
  </si>
  <si>
    <t>Mesi
Effettivi</t>
  </si>
  <si>
    <t>Livello Responsabilità</t>
  </si>
  <si>
    <r>
      <t xml:space="preserve">Autovalutazione delle conoscenze
</t>
    </r>
    <r>
      <rPr>
        <i/>
        <sz val="14"/>
        <color theme="1"/>
        <rFont val="Arial Narrow"/>
        <family val="2"/>
      </rPr>
      <t>(compilare le celle con sfondo grigio)</t>
    </r>
  </si>
  <si>
    <t>Modello di autovalutazione per la certificazione AICE in TCM</t>
  </si>
  <si>
    <t>Città</t>
  </si>
  <si>
    <t>Tipologia/Settore</t>
  </si>
  <si>
    <t>TOTALE PUNTEGGIO ESPERIENZA ARGOMENTI</t>
  </si>
  <si>
    <t>Pubblicazione libro</t>
  </si>
  <si>
    <t>Pubblicazione saggio</t>
  </si>
  <si>
    <t>Pubblicazione articolo</t>
  </si>
  <si>
    <t>Attività Complementari</t>
  </si>
  <si>
    <t>Intervista</t>
  </si>
  <si>
    <t>Tipo di attività</t>
  </si>
  <si>
    <t>Descrizione</t>
  </si>
  <si>
    <t>Sintesi Autovalutazione</t>
  </si>
  <si>
    <t>PUNTEGGIO VALIDO</t>
  </si>
  <si>
    <t>RISULTATO PUNTI</t>
  </si>
  <si>
    <t>Totale Esperienza</t>
  </si>
  <si>
    <t>Esperienza Lavorativa</t>
  </si>
  <si>
    <t>Totale Conoscenze</t>
  </si>
  <si>
    <t>Soglia Ammissione</t>
  </si>
  <si>
    <t>RISULTATO PUNTI ESPERIENZA (Attività Complementari)</t>
  </si>
  <si>
    <t>RISULTATO PUNTI ESPERIENZA LAVORATIVA</t>
  </si>
  <si>
    <t>Check</t>
  </si>
  <si>
    <t>Chk</t>
  </si>
  <si>
    <t>Punti da Allocare</t>
  </si>
  <si>
    <t>Punti Totali</t>
  </si>
  <si>
    <t>Docenza</t>
  </si>
  <si>
    <t>Età Massima</t>
  </si>
  <si>
    <t>Note per la Commissione</t>
  </si>
  <si>
    <t>Associazione Italiana di Ingegneria Economica</t>
  </si>
  <si>
    <t>(the Italian Association for Total Cost Management)</t>
  </si>
  <si>
    <t xml:space="preserve">ESITO: </t>
  </si>
  <si>
    <t xml:space="preserve">PUNTI TOTALI VALIDI: </t>
  </si>
  <si>
    <t xml:space="preserve">SOGLIA DI AMMISSIONE: </t>
  </si>
  <si>
    <t>Candidato</t>
  </si>
  <si>
    <t>Dottorato o Master post laurea</t>
  </si>
  <si>
    <t>Titolo attuale</t>
  </si>
  <si>
    <t>Altre certificazioni (specificare)</t>
  </si>
  <si>
    <t>Certificazioni possedute</t>
  </si>
  <si>
    <t xml:space="preserve">N. Registro </t>
  </si>
  <si>
    <t>Certificazione in TCM AICE</t>
  </si>
  <si>
    <t>Certificazione TCM Livello C</t>
  </si>
  <si>
    <t>Certificazione TCM Livello A (EIE/CCE)</t>
  </si>
  <si>
    <t>Certificazione TCM Livello B (PIE/CEP)</t>
  </si>
  <si>
    <t>Soglia Esperienza</t>
  </si>
  <si>
    <t>Soglia Conoscenza</t>
  </si>
  <si>
    <t>Annotazioni</t>
  </si>
  <si>
    <t>Descrizione settore e applicazioni</t>
  </si>
  <si>
    <t>Settore e applicazioni di interesse</t>
  </si>
  <si>
    <t>Altro (speficiare qui sotto)</t>
  </si>
  <si>
    <t>Eventuali altri titoli di studio</t>
  </si>
  <si>
    <t>Tipologia</t>
  </si>
  <si>
    <t>Ateneo (nome e città)</t>
  </si>
  <si>
    <t>Data di nascita</t>
  </si>
  <si>
    <t>Luogo di nascita</t>
  </si>
  <si>
    <t>Data ottenimento</t>
  </si>
  <si>
    <t>Titolo di studio principale</t>
  </si>
  <si>
    <t>Codice Fiscale</t>
  </si>
  <si>
    <t>Base</t>
  </si>
  <si>
    <t>Media</t>
  </si>
  <si>
    <t>Buona</t>
  </si>
  <si>
    <t>Ottima</t>
  </si>
  <si>
    <t>Minima</t>
  </si>
  <si>
    <t>In affiancamento ad un superiore</t>
  </si>
  <si>
    <t>In autonomia a fronte di direttive</t>
  </si>
  <si>
    <t>Supervisione di collaboratori</t>
  </si>
  <si>
    <t>Supervisione di collaboratori in contesti complessi</t>
  </si>
  <si>
    <t>Volontariato</t>
  </si>
  <si>
    <r>
      <t xml:space="preserve">Autovalutazione dell'esperienza lavorativa - attività professionali
</t>
    </r>
    <r>
      <rPr>
        <i/>
        <sz val="14"/>
        <color theme="1"/>
        <rFont val="Arial Narrow"/>
        <family val="2"/>
      </rPr>
      <t>(compilare le celle con fondo grigio)</t>
    </r>
  </si>
  <si>
    <t>Relatore a un convegno</t>
  </si>
  <si>
    <r>
      <t xml:space="preserve">Autovalutazione dell'esperienza - attività complementari
</t>
    </r>
    <r>
      <rPr>
        <i/>
        <sz val="14"/>
        <color theme="1"/>
        <rFont val="Arial Narrow"/>
        <family val="2"/>
      </rPr>
      <t>(compilare le celle con fondo grigio)</t>
    </r>
  </si>
  <si>
    <t>Data minima rinnovo</t>
  </si>
  <si>
    <t>Chk
Ore</t>
  </si>
  <si>
    <t>Chk
Data</t>
  </si>
  <si>
    <t>Chk
Mesi</t>
  </si>
  <si>
    <t>SOGLIA MASSIMA PUNTI PER SINGOLO ARGOMENTO</t>
  </si>
  <si>
    <t>SOGLIA COMPLESSIVA PER ATTIVITA' COMPLEMENTARI E PER SINGOLO ARGOMENTO</t>
  </si>
  <si>
    <t>ISTRUZIONI PER LA COMPILAZIONE</t>
  </si>
  <si>
    <r>
      <t xml:space="preserve">Questo modello viene aggiornato periodicamente e pul essere scaricato dal sito AICE nella sezione </t>
    </r>
    <r>
      <rPr>
        <i/>
        <sz val="11"/>
        <color theme="1"/>
        <rFont val="Calibri"/>
        <family val="2"/>
        <scheme val="minor"/>
      </rPr>
      <t>Certificazione</t>
    </r>
    <r>
      <rPr>
        <sz val="11"/>
        <color theme="1"/>
        <rFont val="Calibri"/>
        <family val="2"/>
        <scheme val="minor"/>
      </rPr>
      <t>.</t>
    </r>
  </si>
  <si>
    <t>Compilazione del foglio FRONTESPIZIO</t>
  </si>
  <si>
    <t>Compilazione del foglio CONOSCENZE</t>
  </si>
  <si>
    <t>Compilazione del foglio ESPERIENZA</t>
  </si>
  <si>
    <t>Compilazione del foglio ALTRO</t>
  </si>
  <si>
    <r>
      <t xml:space="preserve">Sul frontespizio vanno riportati </t>
    </r>
    <r>
      <rPr>
        <b/>
        <sz val="11"/>
        <color theme="1"/>
        <rFont val="Calibri"/>
        <family val="2"/>
        <scheme val="minor"/>
      </rPr>
      <t>la data di compilazione, il tipo di certificazione richiesta</t>
    </r>
    <r>
      <rPr>
        <sz val="11"/>
        <color theme="1"/>
        <rFont val="Calibri"/>
        <family val="2"/>
        <scheme val="minor"/>
      </rPr>
      <t xml:space="preserve"> ed i </t>
    </r>
    <r>
      <rPr>
        <b/>
        <sz val="11"/>
        <color theme="1"/>
        <rFont val="Calibri"/>
        <family val="2"/>
        <scheme val="minor"/>
      </rPr>
      <t>principali dati anagrafici</t>
    </r>
    <r>
      <rPr>
        <sz val="11"/>
        <color theme="1"/>
        <rFont val="Calibri"/>
        <family val="2"/>
        <scheme val="minor"/>
      </rPr>
      <t xml:space="preserve"> del Candidato. In particolare, deve essere specificato:
• il titolo di studio (la tipologia determina il punteggio che viene visualizzato in calce)
• eventuali altre certificazione possedute
• annotazioni specifiche che possano consentire alla Commissione di conoscere i settori e le applicazioni di interesse per il Candidato.
Il punteggio massimo per il background accademico è 50 punti e </t>
    </r>
    <r>
      <rPr>
        <b/>
        <sz val="11"/>
        <color theme="1"/>
        <rFont val="Calibri"/>
        <family val="2"/>
        <scheme val="minor"/>
      </rPr>
      <t>viene indicato in basso nella cella evidenziata con sfondo giallo</t>
    </r>
    <r>
      <rPr>
        <sz val="11"/>
        <color theme="1"/>
        <rFont val="Calibri"/>
        <family val="2"/>
        <scheme val="minor"/>
      </rPr>
      <t xml:space="preserve"> e riportato nel foglio SINTESI.</t>
    </r>
  </si>
  <si>
    <r>
      <t>In modo analogo a quanto fatto per le Conoscenze, questo foglio consente di indicare l’</t>
    </r>
    <r>
      <rPr>
        <b/>
        <sz val="11"/>
        <color theme="1"/>
        <rFont val="Calibri"/>
        <family val="2"/>
        <scheme val="minor"/>
      </rPr>
      <t>Esperienza sul campo del Candidato</t>
    </r>
    <r>
      <rPr>
        <sz val="11"/>
        <color theme="1"/>
        <rFont val="Calibri"/>
        <family val="2"/>
        <scheme val="minor"/>
      </rPr>
      <t xml:space="preserve">. Per ogni esperienza lavorativa, è necessario indicare le principali informazioni (ruolo ricoperto, azienda e settore di attività, luogo, periodo, livello di responsabilità assunta e numero di mesi totali).
In base al livello di responsabilità ed al numero di mesi, il modello elettronico calcola il punteggio indicato nella colonna “Punti Totali” che </t>
    </r>
    <r>
      <rPr>
        <b/>
        <sz val="11"/>
        <color theme="1"/>
        <rFont val="Calibri"/>
        <family val="2"/>
        <scheme val="minor"/>
      </rPr>
      <t>il Candidato deve distribuire sui vari argomenti del BoC</t>
    </r>
    <r>
      <rPr>
        <sz val="11"/>
        <color theme="1"/>
        <rFont val="Calibri"/>
        <family val="2"/>
        <scheme val="minor"/>
      </rPr>
      <t xml:space="preserve"> nelle colonne di destra (come fatto nel foglio CONOSCENZE). Le colonne “Allocato su BoC” e “Punti da Allocare” assistono il Candidato nell’operazione di allocazione dei punti mentre nella colonna “Check” un indicatore grafico visualizza il raggiungimento (spunta verde) o il superamento (croce rossa) dei punti disponibili.
Per ogni argomento del BoC, nella parte inferiore del foglio, viene calcolato il totale che viene considerato solo fino al raggiungimento della soglia indicata (sempre per ogni argomento).
La somma di questi punteggi determina il punteggio totale relativo alla Esperienza </t>
    </r>
    <r>
      <rPr>
        <b/>
        <sz val="11"/>
        <color theme="1"/>
        <rFont val="Calibri"/>
        <family val="2"/>
        <scheme val="minor"/>
      </rPr>
      <t>indicato in basso nella cella evidenziata con sfondo giallo</t>
    </r>
    <r>
      <rPr>
        <sz val="11"/>
        <color theme="1"/>
        <rFont val="Calibri"/>
        <family val="2"/>
        <scheme val="minor"/>
      </rPr>
      <t xml:space="preserve"> e riportato poi nel foglio SINTESI.</t>
    </r>
  </si>
  <si>
    <r>
      <t xml:space="preserve">In questo foglio, il Candidato può </t>
    </r>
    <r>
      <rPr>
        <b/>
        <sz val="11"/>
        <color theme="1"/>
        <rFont val="Calibri"/>
        <family val="2"/>
        <scheme val="minor"/>
      </rPr>
      <t>indicare altre attività complementari</t>
    </r>
    <r>
      <rPr>
        <sz val="11"/>
        <color theme="1"/>
        <rFont val="Calibri"/>
        <family val="2"/>
        <scheme val="minor"/>
      </rPr>
      <t xml:space="preserve"> quali pubblicazioni di libri, articoli, partecipazioni a congressi, docenze. In base al tipo di attività indicata (da completare con le principali informazioni di riferimento) il modello elettronico mette a disposizione in punteggio che viene indicato nella colonna “Punti Totali”. Come fatto nei fogli precedenti, </t>
    </r>
    <r>
      <rPr>
        <b/>
        <sz val="11"/>
        <color theme="1"/>
        <rFont val="Calibri"/>
        <family val="2"/>
        <scheme val="minor"/>
      </rPr>
      <t>il Candidato deve distribuire sui vari argomenti del BoC</t>
    </r>
    <r>
      <rPr>
        <sz val="11"/>
        <color theme="1"/>
        <rFont val="Calibri"/>
        <family val="2"/>
        <scheme val="minor"/>
      </rPr>
      <t xml:space="preserve"> nelle colonne di destra i punti disponibili. Le colonne “Allocato su BoC” e “Punti da Allocare” assistono nell’operazione di distribuzione dei punti mentre nella colonna “Check” un indicatore grafico visualizza il raggiungimento (spunta verde) o il superamento (croce rossa) dei punti disponibili.
Per ogni argomento del BoC, nella parte inferiore del foglio, viene calcolato il punteggio totale per le attività complementari che viene considerato solo fino al raggiungimento della soglia indicata per ogni argomento e fino ad un massimo di 100 punti complessivi.
Il punteggio totale relativo alle attività complementari </t>
    </r>
    <r>
      <rPr>
        <b/>
        <sz val="11"/>
        <color theme="1"/>
        <rFont val="Calibri"/>
        <family val="2"/>
        <scheme val="minor"/>
      </rPr>
      <t xml:space="preserve">viene indicato in basso nella cella evidenziata con sfondo giallo </t>
    </r>
    <r>
      <rPr>
        <sz val="11"/>
        <color theme="1"/>
        <rFont val="Calibri"/>
        <family val="2"/>
        <scheme val="minor"/>
      </rPr>
      <t>e riportato poi nel foglio SINTESI.</t>
    </r>
  </si>
  <si>
    <t>Foglio SINTESI</t>
  </si>
  <si>
    <t>Note generali sulla compilazione</t>
  </si>
  <si>
    <t>Nota introduttiva</t>
  </si>
  <si>
    <t>Il modello controlla alcuni dati inseriti e  fornisce al candidato un minimo di assistenza nell'inserimento di informazioni corrette. Si suggerisce in ogni caso ai candidati di effettuare i seguenti controlli prima di sottoporre il modulo alla valutazione della Commissione:</t>
  </si>
  <si>
    <t>Alcuni suggerimenti per i controlli</t>
  </si>
  <si>
    <t>Il presente modello di Autovalutazione è usato per richiedere l'ammissione all'esame di Certificazione in TCM secondo le procedure AICE oppure per la richiesta di rinnovo del certificato. Questo strumento può anche essere utilizzato anche in modo indipendente per una valutazione completa e rigorosa della propria preparazione sui vari argomenti del BoC del Total Cost Management secondo il modello AICE.</t>
  </si>
  <si>
    <t>AMMESSO</t>
  </si>
  <si>
    <t>NON AMMESSO</t>
  </si>
  <si>
    <t>RINNOVATO</t>
  </si>
  <si>
    <t>NON RINNOVATO</t>
  </si>
  <si>
    <r>
      <t>1. Il totale dei punti su ogni foglio è riportato nella cella evidenziata in giallo; nel caso in cui questa cella indichi 0 punti (nonostante gli inserimenti effettuati), è opportuno controllare di aver distribuito correttamente i punti sugli argomenti del BoC e di aver indicato la padronanza nel foglio COMPETENZE. Se non è indicata la padronanza, le celle con i punti mancanti sono evidenziate in rosso.
2. Il numero totale di punti distribuiti sugli argomenti del BoC non può superare per ogni voce il totale di punti disponibili; un marcatore con una croce rossa indica eventuali anomalie nell'inserimento
3. Il numero di mesi di esperienza non può essere superiore al numero totale di mesi compresi tra la data di inizio e la data di fine; in caso di sovrapposizione dei periodi indicati, il Candidato dovrebbe ripartire il totale di mesi sulle varie esperienze
4. In caso di rinnovo non è possibile indicare date antecedenti l'ultimo quinquennio dalla data della richiesta (indicata sul FRONTESPIZIO), sia per le CONOSCENZE, sia per le ESPERIENZE, sia per le altre attività complementari (ALTRO); si noti che la somma del numero di mesi nel foglio ESPERIENZA non può essere superiore a 60 (12 mesi x 5 anni).
5. In caso di anomalie nell'inserimento delle informazioni, accanto alla cella che riporta il punteggio totale viene evidenziata una croce rossa (</t>
    </r>
    <r>
      <rPr>
        <i/>
        <sz val="11"/>
        <color theme="1"/>
        <rFont val="Calibri"/>
        <family val="2"/>
        <scheme val="minor"/>
      </rPr>
      <t>check</t>
    </r>
    <r>
      <rPr>
        <sz val="11"/>
        <color theme="1"/>
        <rFont val="Calibri"/>
        <family val="2"/>
        <scheme val="minor"/>
      </rPr>
      <t>); in questo caso, si consiglia di verificare i dati inseriti, soprattutto se sono presenti sul foglio delle celle evidenziate in rosso.</t>
    </r>
  </si>
  <si>
    <r>
      <t xml:space="preserve">Su questo foglio è possibile indicare la </t>
    </r>
    <r>
      <rPr>
        <b/>
        <sz val="11"/>
        <color theme="1"/>
        <rFont val="Calibri"/>
        <family val="2"/>
        <scheme val="minor"/>
      </rPr>
      <t>formazione specifica sulle materie del TCM</t>
    </r>
    <r>
      <rPr>
        <sz val="11"/>
        <color theme="1"/>
        <rFont val="Calibri"/>
        <family val="2"/>
        <scheme val="minor"/>
      </rPr>
      <t xml:space="preserve">. Per ogni evento formativo, è necessario indicare i principali riferimenti (titolo, tipologia, ente organizzatore, luogo e date, ore totali fruite).
In base alla tipologia ed al numero di ore il modello elettronico calcola il punteggio indicato nella colonna “Punti Totali” che </t>
    </r>
    <r>
      <rPr>
        <b/>
        <sz val="11"/>
        <color theme="1"/>
        <rFont val="Calibri"/>
        <family val="2"/>
        <scheme val="minor"/>
      </rPr>
      <t>il Candidato deve distribuire sui vari argomenti del BoC</t>
    </r>
    <r>
      <rPr>
        <sz val="11"/>
        <color theme="1"/>
        <rFont val="Calibri"/>
        <family val="2"/>
        <scheme val="minor"/>
      </rPr>
      <t xml:space="preserve"> nelle colonne di destra in base agli argomenti trattati. Le colonne “Allocato su BoC” e “Punti da Allocare” assistono il Candidato nell’operazione di allocazione dei punti mentre nella colonna “Check” un indicatore grafico visualizza il raggiungimento (spunta verde) o il superamento (croce rossa) dei punti disponibili.
Per ogni argomento del BoC, nella parte inferiore del foglio, viene calcolato il totale ed </t>
    </r>
    <r>
      <rPr>
        <b/>
        <sz val="11"/>
        <color theme="1"/>
        <rFont val="Calibri"/>
        <family val="2"/>
        <scheme val="minor"/>
      </rPr>
      <t>il Candidato deve indicare il livello di padronanza</t>
    </r>
    <r>
      <rPr>
        <sz val="11"/>
        <color theme="1"/>
        <rFont val="Calibri"/>
        <family val="2"/>
        <scheme val="minor"/>
      </rPr>
      <t xml:space="preserve"> per ogni argomento (da minima a ottima su una scala di 5 valori). Il foglio elabora quindi il punteggio effettivo per ogni argomento fino al raggiungimento della soglia indicata (sempre per ogni argomento).
La somma di questi punteggi determina il punteggio totale relativo alle Conoscenze </t>
    </r>
    <r>
      <rPr>
        <b/>
        <sz val="11"/>
        <color theme="1"/>
        <rFont val="Calibri"/>
        <family val="2"/>
        <scheme val="minor"/>
      </rPr>
      <t xml:space="preserve">indicato in basso nella cella evidenziata con sfondo giallo </t>
    </r>
    <r>
      <rPr>
        <sz val="11"/>
        <color theme="1"/>
        <rFont val="Calibri"/>
        <family val="2"/>
        <scheme val="minor"/>
      </rPr>
      <t>e riportato poi nel foglio SINTESI.</t>
    </r>
  </si>
  <si>
    <t>È fondamentale prima della compilazione comprendere la struttura ed i contenuti del BoC AICE (pubblicato sul sito AICE - http://www.aice-it.org) in quanto il punteggio viene distribuito e calcolato in base agli argomenti sui quali il Candidato dichiara di essere preparato, sia come conoscenze, che come esperienza, che come attività complementari.
La Commissione effettua comunque un controllo sul Modulo di Autovalutazione presentato dal Candidato e potrebbe richiedere documentazione a supporto delle dichiarazioni effettuate (eventualmente anche in sede d’esame) sulla base della quale decidere eventuali modifiche o limitazioni del punteggio.
Tutte le informazioni su CONOSCENZE ed ESPERIENZA vanno inserite in modo completo e con tutti i riferimenti (periodo, luogo ed informazioni descrittive).</t>
  </si>
  <si>
    <t>Rilascio certificato Livello A per titoli</t>
  </si>
  <si>
    <t>Soglia Background</t>
  </si>
  <si>
    <t>N/A</t>
  </si>
  <si>
    <t>I dati inseriti nei fogli FRONTESPIZIO, CONOSCENZE, ESPERIENZA e ALTRO vengono riassunti su questo foglio, dove vengono elaborati i punteggi totali e fornito l’esito della domanda di ammissione all’esame o di rinnovo, a seconda del tipo di richiesta specificata nel FRONTESPIZIO.
Il punteggio totale e l'esito non vengono elaborati in caso di richiesta di certificazione per titoli.</t>
  </si>
  <si>
    <t>20240130 v06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</si>
</sst>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 #,##0.0_-;\-* #,##0.0_-;_-* &quot;-&quot;??_-;_-@_-"/>
    <numFmt numFmtId="166" formatCode="[$-F800]dddd\,\ mmmm\ dd\,\ yyyy"/>
  </numFmts>
  <fonts count="21" x14ac:knownFonts="1">
    <font>
      <sz val="11"/>
      <color theme="1"/>
      <name val="Calibri"/>
      <family val="2"/>
      <scheme val="minor"/>
    </font>
    <font>
      <sz val="11"/>
      <color theme="1"/>
      <name val="Calibri"/>
      <family val="2"/>
      <scheme val="minor"/>
    </font>
    <font>
      <b/>
      <i/>
      <sz val="11"/>
      <color theme="1"/>
      <name val="Calibri"/>
      <family val="2"/>
      <scheme val="minor"/>
    </font>
    <font>
      <sz val="11"/>
      <color theme="1"/>
      <name val="Arial Narrow"/>
      <family val="2"/>
    </font>
    <font>
      <b/>
      <sz val="11"/>
      <color theme="1"/>
      <name val="Arial Narrow"/>
      <family val="2"/>
    </font>
    <font>
      <sz val="11"/>
      <name val="Arial Narrow"/>
      <family val="2"/>
    </font>
    <font>
      <b/>
      <sz val="16"/>
      <color theme="1"/>
      <name val="Arial Narrow"/>
      <family val="2"/>
    </font>
    <font>
      <i/>
      <sz val="11"/>
      <color theme="1"/>
      <name val="Arial Narrow"/>
      <family val="2"/>
    </font>
    <font>
      <b/>
      <sz val="10"/>
      <name val="Arial Narrow"/>
      <family val="2"/>
    </font>
    <font>
      <sz val="10"/>
      <color theme="1"/>
      <name val="Arial Narrow"/>
      <family val="2"/>
    </font>
    <font>
      <i/>
      <sz val="14"/>
      <color theme="1"/>
      <name val="Arial Narrow"/>
      <family val="2"/>
    </font>
    <font>
      <b/>
      <sz val="14"/>
      <color theme="1"/>
      <name val="Arial Narrow"/>
      <family val="2"/>
    </font>
    <font>
      <b/>
      <sz val="14"/>
      <color rgb="FFC00000"/>
      <name val="Arial Narrow"/>
      <family val="2"/>
    </font>
    <font>
      <sz val="14"/>
      <color theme="1"/>
      <name val="Arial Narrow"/>
      <family val="2"/>
    </font>
    <font>
      <sz val="11"/>
      <color rgb="FFFF0000"/>
      <name val="Arial Narrow"/>
      <family val="2"/>
    </font>
    <font>
      <b/>
      <sz val="11"/>
      <color rgb="FFFF0000"/>
      <name val="Arial Narrow"/>
      <family val="2"/>
    </font>
    <font>
      <b/>
      <i/>
      <sz val="11"/>
      <color theme="1"/>
      <name val="Arial Narrow"/>
      <family val="2"/>
    </font>
    <font>
      <b/>
      <sz val="11"/>
      <color theme="1"/>
      <name val="Calibri"/>
      <family val="2"/>
      <scheme val="minor"/>
    </font>
    <font>
      <i/>
      <sz val="11"/>
      <color theme="1"/>
      <name val="Calibri"/>
      <family val="2"/>
      <scheme val="minor"/>
    </font>
    <font>
      <b/>
      <sz val="12"/>
      <color theme="1"/>
      <name val="Calibri"/>
      <family val="2"/>
      <scheme val="minor"/>
    </font>
    <font>
      <sz val="16"/>
      <name val="Arial Narrow"/>
      <family val="2"/>
    </font>
  </fonts>
  <fills count="14">
    <fill>
      <patternFill patternType="none"/>
    </fill>
    <fill>
      <patternFill patternType="gray125"/>
    </fill>
    <fill>
      <patternFill patternType="solid">
        <fgColor theme="0" tint="-0.14999847407452621"/>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CC9900"/>
        <bgColor indexed="64"/>
      </patternFill>
    </fill>
    <fill>
      <patternFill patternType="solid">
        <fgColor rgb="FFFFFF66"/>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107">
    <xf numFmtId="0" fontId="0" fillId="0" borderId="0" xfId="0"/>
    <xf numFmtId="0" fontId="2" fillId="0" borderId="0" xfId="0" applyFont="1"/>
    <xf numFmtId="14" fontId="0" fillId="0" borderId="0" xfId="0" applyNumberFormat="1"/>
    <xf numFmtId="165" fontId="0" fillId="0" borderId="0" xfId="1" applyNumberFormat="1" applyFont="1"/>
    <xf numFmtId="0" fontId="3" fillId="0" borderId="0" xfId="0" applyFont="1"/>
    <xf numFmtId="0" fontId="5" fillId="3" borderId="2" xfId="0" applyFont="1" applyFill="1" applyBorder="1" applyAlignment="1">
      <alignment horizontal="center" textRotation="90"/>
    </xf>
    <xf numFmtId="0" fontId="5" fillId="6" borderId="2" xfId="0" applyFont="1" applyFill="1" applyBorder="1" applyAlignment="1">
      <alignment horizontal="center" textRotation="90"/>
    </xf>
    <xf numFmtId="0" fontId="5" fillId="8" borderId="2" xfId="0" applyFont="1" applyFill="1" applyBorder="1" applyAlignment="1">
      <alignment horizontal="center" textRotation="90"/>
    </xf>
    <xf numFmtId="0" fontId="5" fillId="10" borderId="2" xfId="0" applyFont="1" applyFill="1" applyBorder="1" applyAlignment="1">
      <alignment horizontal="center" textRotation="90"/>
    </xf>
    <xf numFmtId="0" fontId="3" fillId="0" borderId="0" xfId="0" applyFont="1" applyAlignment="1">
      <alignment vertical="center"/>
    </xf>
    <xf numFmtId="0" fontId="4" fillId="0" borderId="0" xfId="0" applyFont="1"/>
    <xf numFmtId="0" fontId="8" fillId="7" borderId="2" xfId="0" applyFont="1" applyFill="1" applyBorder="1" applyAlignment="1">
      <alignment horizontal="center" textRotation="90" wrapText="1"/>
    </xf>
    <xf numFmtId="0" fontId="8" fillId="11" borderId="2" xfId="0" applyFont="1" applyFill="1" applyBorder="1" applyAlignment="1">
      <alignment horizontal="center" textRotation="90" wrapText="1"/>
    </xf>
    <xf numFmtId="0" fontId="9" fillId="0" borderId="0" xfId="0" applyFont="1"/>
    <xf numFmtId="0" fontId="4" fillId="0" borderId="2" xfId="0" applyFont="1" applyBorder="1" applyAlignment="1">
      <alignment horizontal="center"/>
    </xf>
    <xf numFmtId="0" fontId="4" fillId="0" borderId="2" xfId="0" applyFont="1" applyBorder="1"/>
    <xf numFmtId="0" fontId="4" fillId="0" borderId="2" xfId="0" applyFont="1" applyBorder="1" applyAlignment="1">
      <alignment horizontal="center" wrapText="1"/>
    </xf>
    <xf numFmtId="0" fontId="3" fillId="0" borderId="0" xfId="0" applyFont="1" applyAlignment="1">
      <alignment vertical="top"/>
    </xf>
    <xf numFmtId="0" fontId="3" fillId="0" borderId="0" xfId="0" applyFont="1" applyAlignment="1">
      <alignment horizontal="right" vertical="top"/>
    </xf>
    <xf numFmtId="0" fontId="3" fillId="0" borderId="0" xfId="0" applyFont="1" applyAlignment="1">
      <alignment horizontal="right" vertical="center"/>
    </xf>
    <xf numFmtId="164" fontId="4" fillId="0" borderId="0" xfId="1" applyNumberFormat="1" applyFont="1" applyAlignment="1">
      <alignment vertical="center"/>
    </xf>
    <xf numFmtId="164" fontId="3" fillId="0" borderId="0" xfId="1" applyNumberFormat="1" applyFont="1" applyAlignment="1">
      <alignment vertical="center"/>
    </xf>
    <xf numFmtId="164" fontId="3" fillId="0" borderId="0" xfId="0" applyNumberFormat="1" applyFont="1" applyAlignment="1">
      <alignment vertical="center"/>
    </xf>
    <xf numFmtId="0" fontId="7" fillId="0" borderId="0" xfId="0" applyFont="1" applyAlignment="1">
      <alignment horizontal="right" vertical="center"/>
    </xf>
    <xf numFmtId="164" fontId="11" fillId="0" borderId="0" xfId="1" applyNumberFormat="1" applyFont="1" applyFill="1" applyAlignment="1">
      <alignment horizontal="center" vertical="center"/>
    </xf>
    <xf numFmtId="164" fontId="4" fillId="0" borderId="2" xfId="1" applyNumberFormat="1" applyFont="1" applyFill="1" applyBorder="1" applyAlignment="1">
      <alignment vertical="top"/>
    </xf>
    <xf numFmtId="164" fontId="4" fillId="0" borderId="2" xfId="1" applyNumberFormat="1" applyFont="1" applyFill="1" applyBorder="1" applyAlignment="1">
      <alignment horizontal="center" vertical="top"/>
    </xf>
    <xf numFmtId="164" fontId="3" fillId="0" borderId="2" xfId="1" applyNumberFormat="1" applyFont="1" applyBorder="1" applyAlignment="1">
      <alignment vertical="center"/>
    </xf>
    <xf numFmtId="164" fontId="4" fillId="0" borderId="2" xfId="1" applyNumberFormat="1" applyFont="1" applyBorder="1" applyAlignment="1">
      <alignment vertical="center"/>
    </xf>
    <xf numFmtId="164" fontId="6" fillId="0" borderId="0" xfId="1" applyNumberFormat="1" applyFont="1" applyFill="1" applyAlignment="1">
      <alignment horizontal="center" vertical="center"/>
    </xf>
    <xf numFmtId="0" fontId="7" fillId="0" borderId="0" xfId="0" applyFont="1" applyAlignment="1">
      <alignment vertical="center"/>
    </xf>
    <xf numFmtId="164" fontId="7" fillId="0" borderId="0" xfId="1" applyNumberFormat="1" applyFont="1" applyAlignment="1">
      <alignment vertical="center"/>
    </xf>
    <xf numFmtId="164" fontId="7" fillId="0" borderId="2" xfId="1" applyNumberFormat="1" applyFont="1" applyBorder="1" applyAlignment="1">
      <alignment vertical="center"/>
    </xf>
    <xf numFmtId="0" fontId="3" fillId="2" borderId="2" xfId="0" applyFont="1" applyFill="1" applyBorder="1" applyAlignment="1" applyProtection="1">
      <alignment vertical="top"/>
      <protection locked="0"/>
    </xf>
    <xf numFmtId="49" fontId="3" fillId="2" borderId="2" xfId="0" applyNumberFormat="1" applyFont="1" applyFill="1" applyBorder="1" applyAlignment="1" applyProtection="1">
      <alignment vertical="top"/>
      <protection locked="0"/>
    </xf>
    <xf numFmtId="49" fontId="3" fillId="2" borderId="2" xfId="0" applyNumberFormat="1" applyFont="1" applyFill="1" applyBorder="1" applyAlignment="1" applyProtection="1">
      <alignment vertical="top" wrapText="1"/>
      <protection locked="0"/>
    </xf>
    <xf numFmtId="0" fontId="3" fillId="2" borderId="2" xfId="0" applyFont="1" applyFill="1" applyBorder="1" applyAlignment="1" applyProtection="1">
      <alignment vertical="top" wrapText="1"/>
      <protection locked="0"/>
    </xf>
    <xf numFmtId="14" fontId="3" fillId="2" borderId="2" xfId="0" applyNumberFormat="1" applyFont="1" applyFill="1" applyBorder="1" applyAlignment="1" applyProtection="1">
      <alignment vertical="top"/>
      <protection locked="0"/>
    </xf>
    <xf numFmtId="164" fontId="3" fillId="2" borderId="2" xfId="1" applyNumberFormat="1" applyFont="1" applyFill="1" applyBorder="1" applyAlignment="1" applyProtection="1">
      <alignment vertical="top"/>
      <protection locked="0"/>
    </xf>
    <xf numFmtId="1" fontId="3" fillId="2" borderId="2" xfId="0" applyNumberFormat="1" applyFont="1" applyFill="1" applyBorder="1" applyAlignment="1" applyProtection="1">
      <alignment horizontal="center" vertical="top"/>
      <protection locked="0"/>
    </xf>
    <xf numFmtId="164" fontId="3" fillId="2" borderId="2" xfId="1" applyNumberFormat="1" applyFont="1" applyFill="1" applyBorder="1" applyAlignment="1" applyProtection="1">
      <alignment vertical="center"/>
      <protection locked="0"/>
    </xf>
    <xf numFmtId="0" fontId="3" fillId="0" borderId="2" xfId="0" applyFont="1" applyBorder="1" applyAlignment="1">
      <alignment horizontal="center" vertical="top"/>
    </xf>
    <xf numFmtId="0" fontId="3" fillId="0" borderId="0" xfId="0" applyFont="1" applyAlignment="1">
      <alignment horizontal="right"/>
    </xf>
    <xf numFmtId="164" fontId="3" fillId="12" borderId="2" xfId="1" applyNumberFormat="1" applyFont="1" applyFill="1" applyBorder="1"/>
    <xf numFmtId="164" fontId="3" fillId="0" borderId="0" xfId="1" applyNumberFormat="1" applyFont="1" applyFill="1" applyBorder="1"/>
    <xf numFmtId="164" fontId="4" fillId="0" borderId="0" xfId="1" applyNumberFormat="1" applyFont="1" applyFill="1" applyBorder="1"/>
    <xf numFmtId="0" fontId="11" fillId="0" borderId="2" xfId="0" applyFont="1" applyBorder="1" applyAlignment="1">
      <alignment horizontal="center"/>
    </xf>
    <xf numFmtId="0" fontId="3" fillId="0" borderId="2" xfId="0" applyFont="1" applyBorder="1"/>
    <xf numFmtId="0" fontId="7" fillId="0" borderId="2" xfId="0" applyFont="1" applyBorder="1" applyAlignment="1">
      <alignment horizontal="right"/>
    </xf>
    <xf numFmtId="164" fontId="12" fillId="13" borderId="1" xfId="1" applyNumberFormat="1" applyFont="1" applyFill="1" applyBorder="1" applyAlignment="1">
      <alignment vertical="center"/>
    </xf>
    <xf numFmtId="0" fontId="3" fillId="2" borderId="2" xfId="0" applyFont="1" applyFill="1" applyBorder="1" applyAlignment="1" applyProtection="1">
      <alignment horizontal="left" vertical="top"/>
      <protection locked="0"/>
    </xf>
    <xf numFmtId="49" fontId="4" fillId="2" borderId="2" xfId="0" applyNumberFormat="1" applyFont="1" applyFill="1" applyBorder="1" applyAlignment="1" applyProtection="1">
      <alignment horizontal="center" vertical="top"/>
      <protection locked="0"/>
    </xf>
    <xf numFmtId="0" fontId="4" fillId="0" borderId="0" xfId="0" applyFont="1" applyAlignment="1">
      <alignment vertical="top"/>
    </xf>
    <xf numFmtId="0" fontId="3" fillId="0" borderId="2" xfId="0" applyFont="1" applyBorder="1" applyAlignment="1">
      <alignment vertical="top"/>
    </xf>
    <xf numFmtId="0" fontId="3" fillId="0" borderId="2" xfId="0" applyFont="1" applyBorder="1" applyAlignment="1">
      <alignment horizontal="right" vertical="top"/>
    </xf>
    <xf numFmtId="0" fontId="4" fillId="0" borderId="0" xfId="0" applyFont="1" applyAlignment="1">
      <alignment horizontal="right" vertical="center"/>
    </xf>
    <xf numFmtId="164" fontId="12" fillId="13" borderId="2" xfId="1" applyNumberFormat="1" applyFont="1" applyFill="1" applyBorder="1" applyAlignment="1" applyProtection="1">
      <alignment vertical="center"/>
    </xf>
    <xf numFmtId="164" fontId="14" fillId="0" borderId="2" xfId="1" applyNumberFormat="1" applyFont="1" applyFill="1" applyBorder="1" applyAlignment="1" applyProtection="1">
      <alignment horizontal="center" vertical="top"/>
    </xf>
    <xf numFmtId="0" fontId="3"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xf>
    <xf numFmtId="0" fontId="15" fillId="0" borderId="2" xfId="0" applyFont="1" applyBorder="1" applyAlignment="1">
      <alignment horizontal="center" wrapText="1"/>
    </xf>
    <xf numFmtId="164" fontId="16" fillId="0" borderId="10" xfId="1" applyNumberFormat="1" applyFont="1" applyBorder="1" applyAlignment="1">
      <alignment vertical="center"/>
    </xf>
    <xf numFmtId="0" fontId="0" fillId="0" borderId="0" xfId="0" applyAlignment="1">
      <alignment vertical="top"/>
    </xf>
    <xf numFmtId="0" fontId="18" fillId="0" borderId="0" xfId="0" applyFont="1" applyAlignment="1">
      <alignment horizontal="right" vertical="top"/>
    </xf>
    <xf numFmtId="0" fontId="19" fillId="0" borderId="0" xfId="0" applyFont="1" applyAlignment="1">
      <alignment vertical="top"/>
    </xf>
    <xf numFmtId="0" fontId="0" fillId="0" borderId="0" xfId="0" applyAlignment="1">
      <alignment vertical="top" wrapText="1"/>
    </xf>
    <xf numFmtId="164" fontId="3" fillId="12" borderId="2" xfId="1" applyNumberFormat="1" applyFont="1" applyFill="1" applyBorder="1" applyAlignment="1">
      <alignment horizontal="center"/>
    </xf>
    <xf numFmtId="164" fontId="11" fillId="13" borderId="2" xfId="1" applyNumberFormat="1" applyFont="1" applyFill="1" applyBorder="1" applyAlignment="1">
      <alignment horizontal="center"/>
    </xf>
    <xf numFmtId="164" fontId="4" fillId="12" borderId="2" xfId="1" applyNumberFormat="1" applyFont="1" applyFill="1" applyBorder="1" applyAlignment="1"/>
    <xf numFmtId="164" fontId="12" fillId="13" borderId="2" xfId="0" applyNumberFormat="1" applyFont="1" applyFill="1" applyBorder="1"/>
    <xf numFmtId="0" fontId="13" fillId="0" borderId="0" xfId="0" applyFont="1" applyAlignment="1">
      <alignment horizontal="center" vertical="top"/>
    </xf>
    <xf numFmtId="0" fontId="3" fillId="0" borderId="0" xfId="0" applyFont="1" applyAlignment="1">
      <alignment horizontal="center" vertical="top"/>
    </xf>
    <xf numFmtId="0" fontId="6" fillId="0" borderId="0" xfId="0" applyFont="1" applyAlignment="1">
      <alignment horizontal="center" vertical="top"/>
    </xf>
    <xf numFmtId="0" fontId="20" fillId="0" borderId="0" xfId="0" applyFont="1" applyAlignment="1">
      <alignment horizontal="center" vertical="center"/>
    </xf>
    <xf numFmtId="0" fontId="0" fillId="0" borderId="0" xfId="0" applyAlignment="1">
      <alignment horizontal="center" vertical="top"/>
    </xf>
    <xf numFmtId="49" fontId="3" fillId="2" borderId="2" xfId="0" applyNumberFormat="1" applyFont="1" applyFill="1" applyBorder="1" applyAlignment="1" applyProtection="1">
      <alignment horizontal="left" vertical="top"/>
      <protection locked="0"/>
    </xf>
    <xf numFmtId="49" fontId="3" fillId="2" borderId="2" xfId="0" applyNumberFormat="1" applyFont="1" applyFill="1" applyBorder="1" applyAlignment="1" applyProtection="1">
      <alignment horizontal="left" vertical="top" wrapText="1"/>
      <protection locked="0"/>
    </xf>
    <xf numFmtId="14" fontId="3" fillId="2" borderId="2" xfId="0" applyNumberFormat="1" applyFont="1" applyFill="1" applyBorder="1" applyAlignment="1" applyProtection="1">
      <alignment horizontal="left" vertical="top"/>
      <protection locked="0"/>
    </xf>
    <xf numFmtId="0" fontId="6" fillId="0" borderId="0" xfId="0" applyFont="1" applyAlignment="1">
      <alignment horizontal="center" vertical="center"/>
    </xf>
    <xf numFmtId="166" fontId="3" fillId="2" borderId="2" xfId="0" applyNumberFormat="1" applyFont="1" applyFill="1" applyBorder="1" applyAlignment="1" applyProtection="1">
      <alignment horizontal="left" vertical="top"/>
      <protection locked="0"/>
    </xf>
    <xf numFmtId="0" fontId="3" fillId="2" borderId="2" xfId="0" applyFont="1" applyFill="1" applyBorder="1" applyAlignment="1" applyProtection="1">
      <alignment horizontal="left" vertical="top"/>
      <protection locked="0"/>
    </xf>
    <xf numFmtId="0" fontId="8" fillId="4" borderId="2" xfId="0" applyFont="1" applyFill="1" applyBorder="1" applyAlignment="1">
      <alignment horizontal="center" textRotation="90" wrapText="1"/>
    </xf>
    <xf numFmtId="0" fontId="8" fillId="7" borderId="2" xfId="0" applyFont="1" applyFill="1" applyBorder="1" applyAlignment="1">
      <alignment horizontal="center" textRotation="90" wrapText="1"/>
    </xf>
    <xf numFmtId="0" fontId="9" fillId="5" borderId="2" xfId="0" applyFont="1" applyFill="1" applyBorder="1" applyAlignment="1">
      <alignment horizontal="center" vertical="center"/>
    </xf>
    <xf numFmtId="0" fontId="8" fillId="9" borderId="2" xfId="0" applyFont="1" applyFill="1" applyBorder="1" applyAlignment="1">
      <alignment horizontal="center" textRotation="90"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9" fillId="12" borderId="2" xfId="0" applyFont="1" applyFill="1" applyBorder="1" applyAlignment="1">
      <alignment horizontal="center" vertical="center" wrapText="1"/>
    </xf>
    <xf numFmtId="0" fontId="9" fillId="12" borderId="2" xfId="0" applyFont="1" applyFill="1" applyBorder="1" applyAlignment="1">
      <alignment horizontal="center" vertical="center"/>
    </xf>
    <xf numFmtId="0" fontId="8" fillId="11" borderId="2" xfId="0" applyFont="1" applyFill="1" applyBorder="1" applyAlignment="1">
      <alignment horizontal="center" textRotation="90"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6" fillId="0" borderId="9"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43" fontId="3" fillId="12" borderId="2" xfId="1" applyFont="1" applyFill="1" applyBorder="1" applyAlignment="1">
      <alignment horizontal="left"/>
    </xf>
  </cellXfs>
  <cellStyles count="2">
    <cellStyle name="Migliaia" xfId="1" builtinId="3"/>
    <cellStyle name="Normale" xfId="0" builtinId="0"/>
  </cellStyles>
  <dxfs count="1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b/>
        <i val="0"/>
        <color rgb="FF9C0006"/>
      </font>
      <fill>
        <patternFill>
          <bgColor rgb="FFFFC7CE"/>
        </patternFill>
      </fill>
    </dxf>
    <dxf>
      <font>
        <color rgb="FF9C5700"/>
      </font>
      <fill>
        <patternFill>
          <bgColor rgb="FFFFEB9C"/>
        </patternFill>
      </fill>
    </dxf>
    <dxf>
      <font>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2" defaultPivotStyle="PivotStyleLight16"/>
  <colors>
    <mruColors>
      <color rgb="FF9C0006"/>
      <color rgb="FFFFC7CE"/>
      <color rgb="FFFFFFCC"/>
      <color rgb="FFFFFF99"/>
      <color rgb="FFFFFF66"/>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2405062</xdr:colOff>
      <xdr:row>0</xdr:row>
      <xdr:rowOff>0</xdr:rowOff>
    </xdr:from>
    <xdr:to>
      <xdr:col>1</xdr:col>
      <xdr:colOff>3033712</xdr:colOff>
      <xdr:row>0</xdr:row>
      <xdr:rowOff>628650</xdr:rowOff>
    </xdr:to>
    <xdr:pic>
      <xdr:nvPicPr>
        <xdr:cNvPr id="3" name="Immagine 2">
          <a:extLst>
            <a:ext uri="{FF2B5EF4-FFF2-40B4-BE49-F238E27FC236}">
              <a16:creationId xmlns:a16="http://schemas.microsoft.com/office/drawing/2014/main" id="{88094309-6A0A-44E3-8A3D-1B91095AA7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7475" y="0"/>
          <a:ext cx="628650" cy="628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668800</xdr:colOff>
      <xdr:row>0</xdr:row>
      <xdr:rowOff>0</xdr:rowOff>
    </xdr:from>
    <xdr:to>
      <xdr:col>1</xdr:col>
      <xdr:colOff>1297450</xdr:colOff>
      <xdr:row>0</xdr:row>
      <xdr:rowOff>628650</xdr:rowOff>
    </xdr:to>
    <xdr:pic>
      <xdr:nvPicPr>
        <xdr:cNvPr id="2" name="Immagine 1">
          <a:extLst>
            <a:ext uri="{FF2B5EF4-FFF2-40B4-BE49-F238E27FC236}">
              <a16:creationId xmlns:a16="http://schemas.microsoft.com/office/drawing/2014/main" id="{48844A9E-4A5B-4DFB-80FE-0BFF6708EFF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6663" y="0"/>
          <a:ext cx="628650" cy="628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857250</xdr:colOff>
      <xdr:row>0</xdr:row>
      <xdr:rowOff>0</xdr:rowOff>
    </xdr:from>
    <xdr:to>
      <xdr:col>2</xdr:col>
      <xdr:colOff>180975</xdr:colOff>
      <xdr:row>0</xdr:row>
      <xdr:rowOff>628650</xdr:rowOff>
    </xdr:to>
    <xdr:pic>
      <xdr:nvPicPr>
        <xdr:cNvPr id="3" name="Immagine 2">
          <a:extLst>
            <a:ext uri="{FF2B5EF4-FFF2-40B4-BE49-F238E27FC236}">
              <a16:creationId xmlns:a16="http://schemas.microsoft.com/office/drawing/2014/main" id="{60C11DC0-8521-4B7B-BC4F-9D579BC001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8413" y="0"/>
          <a:ext cx="628650" cy="6286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3743F-7393-4593-94ED-EA0F4C5E9FC4}">
  <sheetPr>
    <tabColor rgb="FFFFFF00"/>
  </sheetPr>
  <dimension ref="A1:B33"/>
  <sheetViews>
    <sheetView tabSelected="1" zoomScaleNormal="100" workbookViewId="0">
      <selection sqref="A1:B1"/>
    </sheetView>
  </sheetViews>
  <sheetFormatPr defaultRowHeight="14.25" x14ac:dyDescent="0.45"/>
  <cols>
    <col min="1" max="1" width="3.53125" style="63" customWidth="1"/>
    <col min="2" max="2" width="81.59765625" style="63" customWidth="1"/>
    <col min="3" max="16384" width="9.06640625" style="63"/>
  </cols>
  <sheetData>
    <row r="1" spans="1:2" ht="55.5" customHeight="1" x14ac:dyDescent="0.45">
      <c r="A1" s="75"/>
      <c r="B1" s="75"/>
    </row>
    <row r="2" spans="1:2" ht="17.649999999999999" x14ac:dyDescent="0.45">
      <c r="A2" s="71" t="s">
        <v>206</v>
      </c>
      <c r="B2" s="71"/>
    </row>
    <row r="3" spans="1:2" x14ac:dyDescent="0.45">
      <c r="A3" s="72" t="s">
        <v>207</v>
      </c>
      <c r="B3" s="72"/>
    </row>
    <row r="4" spans="1:2" ht="20.25" x14ac:dyDescent="0.45">
      <c r="A4" s="73" t="s">
        <v>179</v>
      </c>
      <c r="B4" s="73"/>
    </row>
    <row r="5" spans="1:2" ht="37.15" customHeight="1" x14ac:dyDescent="0.45">
      <c r="A5" s="74" t="s">
        <v>254</v>
      </c>
      <c r="B5" s="74"/>
    </row>
    <row r="6" spans="1:2" x14ac:dyDescent="0.45">
      <c r="B6" s="64" t="s">
        <v>280</v>
      </c>
    </row>
    <row r="7" spans="1:2" x14ac:dyDescent="0.45">
      <c r="B7" s="64"/>
    </row>
    <row r="8" spans="1:2" ht="15.75" x14ac:dyDescent="0.45">
      <c r="A8" s="65" t="s">
        <v>265</v>
      </c>
    </row>
    <row r="9" spans="1:2" ht="57.4" customHeight="1" x14ac:dyDescent="0.45">
      <c r="B9" s="66" t="s">
        <v>268</v>
      </c>
    </row>
    <row r="10" spans="1:2" ht="28.5" x14ac:dyDescent="0.45">
      <c r="B10" s="66" t="s">
        <v>255</v>
      </c>
    </row>
    <row r="12" spans="1:2" ht="15.75" x14ac:dyDescent="0.45">
      <c r="A12" s="65" t="s">
        <v>256</v>
      </c>
    </row>
    <row r="13" spans="1:2" ht="114" x14ac:dyDescent="0.45">
      <c r="B13" s="66" t="s">
        <v>260</v>
      </c>
    </row>
    <row r="15" spans="1:2" ht="15.75" x14ac:dyDescent="0.45">
      <c r="A15" s="65" t="s">
        <v>257</v>
      </c>
    </row>
    <row r="16" spans="1:2" ht="199.5" x14ac:dyDescent="0.45">
      <c r="B16" s="66" t="s">
        <v>274</v>
      </c>
    </row>
    <row r="18" spans="1:2" ht="15.75" x14ac:dyDescent="0.45">
      <c r="A18" s="65" t="s">
        <v>258</v>
      </c>
    </row>
    <row r="19" spans="1:2" ht="199.5" x14ac:dyDescent="0.45">
      <c r="B19" s="66" t="s">
        <v>261</v>
      </c>
    </row>
    <row r="21" spans="1:2" ht="15.75" x14ac:dyDescent="0.45">
      <c r="A21" s="65" t="s">
        <v>259</v>
      </c>
    </row>
    <row r="22" spans="1:2" ht="185.25" x14ac:dyDescent="0.45">
      <c r="B22" s="66" t="s">
        <v>262</v>
      </c>
    </row>
    <row r="24" spans="1:2" ht="15.75" x14ac:dyDescent="0.45">
      <c r="A24" s="65" t="s">
        <v>263</v>
      </c>
    </row>
    <row r="25" spans="1:2" ht="57" x14ac:dyDescent="0.45">
      <c r="B25" s="66" t="s">
        <v>279</v>
      </c>
    </row>
    <row r="27" spans="1:2" ht="15.75" x14ac:dyDescent="0.45">
      <c r="A27" s="65" t="s">
        <v>264</v>
      </c>
    </row>
    <row r="28" spans="1:2" ht="142.5" x14ac:dyDescent="0.45">
      <c r="B28" s="66" t="s">
        <v>275</v>
      </c>
    </row>
    <row r="30" spans="1:2" ht="15.75" x14ac:dyDescent="0.45">
      <c r="A30" s="65" t="s">
        <v>267</v>
      </c>
    </row>
    <row r="31" spans="1:2" ht="42.75" x14ac:dyDescent="0.45">
      <c r="B31" s="66" t="s">
        <v>266</v>
      </c>
    </row>
    <row r="32" spans="1:2" ht="226.9" customHeight="1" x14ac:dyDescent="0.45">
      <c r="B32" s="66" t="s">
        <v>273</v>
      </c>
    </row>
    <row r="33" spans="2:2" x14ac:dyDescent="0.45">
      <c r="B33" s="66"/>
    </row>
  </sheetData>
  <sheetProtection algorithmName="SHA-512" hashValue="CB2cqcnP50+CcO43GLZoUtdyloo4F/2ydPdlzq4zTSzzbexqsNLlwD1cqXAtepmyuKrch3tJ6rADkZCadeO/XA==" saltValue="1uwAikumXzLq8YDkCRDEAg==" spinCount="100000" sheet="1" selectLockedCells="1"/>
  <mergeCells count="5">
    <mergeCell ref="A2:B2"/>
    <mergeCell ref="A3:B3"/>
    <mergeCell ref="A4:B4"/>
    <mergeCell ref="A5:B5"/>
    <mergeCell ref="A1:B1"/>
  </mergeCells>
  <pageMargins left="0.70866141732283472" right="0.70866141732283472" top="0.74803149606299213" bottom="0.74803149606299213" header="0.31496062992125984" footer="0.31496062992125984"/>
  <pageSetup paperSize="9" orientation="portrait" horizontalDpi="300" verticalDpi="300" r:id="rId1"/>
  <headerFooter>
    <oddFooter>&amp;C- &amp;P -</oddFooter>
  </headerFooter>
  <rowBreaks count="2" manualBreakCount="2">
    <brk id="17" max="16383" man="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D37"/>
  <sheetViews>
    <sheetView showGridLines="0" workbookViewId="0">
      <selection activeCell="B6" sqref="B6:D6"/>
    </sheetView>
  </sheetViews>
  <sheetFormatPr defaultRowHeight="13.5" x14ac:dyDescent="0.45"/>
  <cols>
    <col min="1" max="1" width="27.265625" style="17" customWidth="1"/>
    <col min="2" max="2" width="35.265625" style="17" customWidth="1"/>
    <col min="3" max="3" width="11.3984375" style="17" customWidth="1"/>
    <col min="4" max="16384" width="9.06640625" style="17"/>
  </cols>
  <sheetData>
    <row r="1" spans="1:4" ht="49.9" customHeight="1" x14ac:dyDescent="0.45">
      <c r="A1" s="72"/>
      <c r="B1" s="72"/>
      <c r="C1" s="72"/>
      <c r="D1" s="72"/>
    </row>
    <row r="2" spans="1:4" ht="17.649999999999999" x14ac:dyDescent="0.45">
      <c r="A2" s="71" t="s">
        <v>206</v>
      </c>
      <c r="B2" s="71"/>
      <c r="C2" s="71"/>
      <c r="D2" s="71"/>
    </row>
    <row r="3" spans="1:4" x14ac:dyDescent="0.45">
      <c r="A3" s="72" t="s">
        <v>207</v>
      </c>
      <c r="B3" s="72"/>
      <c r="C3" s="72"/>
      <c r="D3" s="72"/>
    </row>
    <row r="4" spans="1:4" s="9" customFormat="1" ht="50" customHeight="1" x14ac:dyDescent="0.45">
      <c r="A4" s="79" t="s">
        <v>179</v>
      </c>
      <c r="B4" s="79"/>
      <c r="C4" s="79"/>
      <c r="D4" s="79"/>
    </row>
    <row r="5" spans="1:4" x14ac:dyDescent="0.45">
      <c r="A5" s="52" t="s">
        <v>51</v>
      </c>
    </row>
    <row r="6" spans="1:4" x14ac:dyDescent="0.45">
      <c r="A6" s="53" t="s">
        <v>33</v>
      </c>
      <c r="B6" s="80"/>
      <c r="C6" s="80"/>
      <c r="D6" s="80"/>
    </row>
    <row r="7" spans="1:4" x14ac:dyDescent="0.45">
      <c r="A7" s="53" t="s">
        <v>4</v>
      </c>
      <c r="B7" s="81"/>
      <c r="C7" s="81"/>
      <c r="D7" s="81"/>
    </row>
    <row r="9" spans="1:4" x14ac:dyDescent="0.45">
      <c r="A9" s="52" t="s">
        <v>34</v>
      </c>
    </row>
    <row r="10" spans="1:4" x14ac:dyDescent="0.45">
      <c r="A10" s="53" t="s">
        <v>0</v>
      </c>
      <c r="B10" s="76"/>
      <c r="C10" s="76"/>
      <c r="D10" s="76"/>
    </row>
    <row r="11" spans="1:4" x14ac:dyDescent="0.45">
      <c r="A11" s="53" t="s">
        <v>1</v>
      </c>
      <c r="B11" s="76"/>
      <c r="C11" s="76"/>
      <c r="D11" s="76"/>
    </row>
    <row r="12" spans="1:4" x14ac:dyDescent="0.45">
      <c r="A12" s="53" t="s">
        <v>2</v>
      </c>
      <c r="B12" s="76"/>
      <c r="C12" s="76"/>
      <c r="D12" s="76"/>
    </row>
    <row r="13" spans="1:4" x14ac:dyDescent="0.45">
      <c r="A13" s="53" t="s">
        <v>3</v>
      </c>
      <c r="B13" s="76"/>
      <c r="C13" s="76"/>
      <c r="D13" s="76"/>
    </row>
    <row r="14" spans="1:4" x14ac:dyDescent="0.45">
      <c r="A14" s="53" t="s">
        <v>230</v>
      </c>
      <c r="B14" s="78"/>
      <c r="C14" s="78"/>
      <c r="D14" s="78"/>
    </row>
    <row r="15" spans="1:4" x14ac:dyDescent="0.45">
      <c r="A15" s="53" t="s">
        <v>231</v>
      </c>
      <c r="B15" s="76"/>
      <c r="C15" s="76"/>
      <c r="D15" s="76"/>
    </row>
    <row r="16" spans="1:4" x14ac:dyDescent="0.45">
      <c r="A16" s="53" t="s">
        <v>234</v>
      </c>
      <c r="B16" s="76"/>
      <c r="C16" s="76"/>
      <c r="D16" s="76"/>
    </row>
    <row r="18" spans="1:4" x14ac:dyDescent="0.45">
      <c r="A18" s="52" t="s">
        <v>48</v>
      </c>
    </row>
    <row r="19" spans="1:4" x14ac:dyDescent="0.45">
      <c r="A19" s="53" t="s">
        <v>228</v>
      </c>
      <c r="B19" s="76"/>
      <c r="C19" s="76"/>
      <c r="D19" s="76"/>
    </row>
    <row r="20" spans="1:4" x14ac:dyDescent="0.45">
      <c r="A20" s="53" t="s">
        <v>233</v>
      </c>
      <c r="B20" s="76"/>
      <c r="C20" s="76"/>
      <c r="D20" s="76"/>
    </row>
    <row r="21" spans="1:4" x14ac:dyDescent="0.45">
      <c r="A21" s="53" t="s">
        <v>229</v>
      </c>
      <c r="B21" s="76"/>
      <c r="C21" s="76"/>
      <c r="D21" s="76"/>
    </row>
    <row r="22" spans="1:4" x14ac:dyDescent="0.45">
      <c r="A22" s="53" t="s">
        <v>232</v>
      </c>
      <c r="B22" s="78"/>
      <c r="C22" s="78"/>
      <c r="D22" s="78"/>
    </row>
    <row r="23" spans="1:4" ht="45" customHeight="1" x14ac:dyDescent="0.45">
      <c r="A23" s="53" t="s">
        <v>227</v>
      </c>
      <c r="B23" s="77"/>
      <c r="C23" s="77"/>
      <c r="D23" s="77"/>
    </row>
    <row r="25" spans="1:4" x14ac:dyDescent="0.45">
      <c r="A25" s="52" t="s">
        <v>215</v>
      </c>
    </row>
    <row r="26" spans="1:4" x14ac:dyDescent="0.45">
      <c r="A26" s="53" t="s">
        <v>217</v>
      </c>
      <c r="B26" s="50"/>
      <c r="C26" s="54" t="s">
        <v>216</v>
      </c>
      <c r="D26" s="51"/>
    </row>
    <row r="27" spans="1:4" ht="45" customHeight="1" x14ac:dyDescent="0.45">
      <c r="A27" s="53" t="s">
        <v>214</v>
      </c>
      <c r="B27" s="77"/>
      <c r="C27" s="77"/>
      <c r="D27" s="77"/>
    </row>
    <row r="29" spans="1:4" x14ac:dyDescent="0.45">
      <c r="A29" s="52" t="s">
        <v>225</v>
      </c>
    </row>
    <row r="30" spans="1:4" x14ac:dyDescent="0.45">
      <c r="A30" s="53" t="s">
        <v>6</v>
      </c>
      <c r="B30" s="76"/>
      <c r="C30" s="76"/>
      <c r="D30" s="76"/>
    </row>
    <row r="31" spans="1:4" x14ac:dyDescent="0.45">
      <c r="A31" s="53" t="s">
        <v>41</v>
      </c>
      <c r="B31" s="76"/>
      <c r="C31" s="76"/>
      <c r="D31" s="76"/>
    </row>
    <row r="32" spans="1:4" ht="45" customHeight="1" x14ac:dyDescent="0.45">
      <c r="A32" s="53" t="s">
        <v>224</v>
      </c>
      <c r="B32" s="77"/>
      <c r="C32" s="77"/>
      <c r="D32" s="77"/>
    </row>
    <row r="34" spans="1:4" x14ac:dyDescent="0.45">
      <c r="A34" s="52" t="s">
        <v>205</v>
      </c>
    </row>
    <row r="35" spans="1:4" ht="45" customHeight="1" x14ac:dyDescent="0.45">
      <c r="A35" s="53" t="s">
        <v>223</v>
      </c>
      <c r="B35" s="77"/>
      <c r="C35" s="77"/>
      <c r="D35" s="77"/>
    </row>
    <row r="37" spans="1:4" s="9" customFormat="1" ht="17.649999999999999" x14ac:dyDescent="0.45">
      <c r="B37" s="55" t="s">
        <v>58</v>
      </c>
      <c r="D37" s="56">
        <f>IF(ISBLANK(B19),0,VLOOKUP(B19,TITOLO_DI_STUDI_MOL,2,FALSE))</f>
        <v>0</v>
      </c>
    </row>
  </sheetData>
  <sheetProtection algorithmName="SHA-512" hashValue="Y7Sbe4J/+uMIP+cskQvwkXKENd/gT6pjUS7pOc5z62NLt03T2ATzMa+UnHd0rwqnMIYy3GAdaJ2vVQcS9yOeHA==" saltValue="2fD1mS+zBJ8mzSILGm/aBA==" spinCount="100000" sheet="1" selectLockedCells="1"/>
  <mergeCells count="23">
    <mergeCell ref="A1:D1"/>
    <mergeCell ref="A4:D4"/>
    <mergeCell ref="A2:D2"/>
    <mergeCell ref="A3:D3"/>
    <mergeCell ref="B14:D14"/>
    <mergeCell ref="B6:D6"/>
    <mergeCell ref="B7:D7"/>
    <mergeCell ref="B10:D10"/>
    <mergeCell ref="B11:D11"/>
    <mergeCell ref="B12:D12"/>
    <mergeCell ref="B13:D13"/>
    <mergeCell ref="B15:D15"/>
    <mergeCell ref="B19:D19"/>
    <mergeCell ref="B30:D30"/>
    <mergeCell ref="B31:D31"/>
    <mergeCell ref="B35:D35"/>
    <mergeCell ref="B27:D27"/>
    <mergeCell ref="B20:D20"/>
    <mergeCell ref="B32:D32"/>
    <mergeCell ref="B21:D21"/>
    <mergeCell ref="B23:D23"/>
    <mergeCell ref="B22:D22"/>
    <mergeCell ref="B16:D16"/>
  </mergeCells>
  <dataValidations count="8">
    <dataValidation type="list" allowBlank="1" showInputMessage="1" showErrorMessage="1" sqref="B30" xr:uid="{00000000-0002-0000-0000-000000000000}">
      <formula1>SETTORI</formula1>
    </dataValidation>
    <dataValidation type="list" allowBlank="1" showInputMessage="1" showErrorMessage="1" sqref="B19" xr:uid="{00000000-0002-0000-0000-000001000000}">
      <formula1>TITOLO_DI_STUDI</formula1>
    </dataValidation>
    <dataValidation type="list" allowBlank="1" showInputMessage="1" showErrorMessage="1" sqref="B7" xr:uid="{00000000-0002-0000-0000-000002000000}">
      <formula1>RICHIESTA</formula1>
    </dataValidation>
    <dataValidation type="list" allowBlank="1" showInputMessage="1" showErrorMessage="1" sqref="B31" xr:uid="{00000000-0002-0000-0000-000003000000}">
      <formula1>APPLICAZIONI</formula1>
    </dataValidation>
    <dataValidation type="date" allowBlank="1" showInputMessage="1" showErrorMessage="1" errorTitle="Attenzione" error="Inserire una data valida._x000a_La certificazione può essere richiesta solo da maggiorenni." sqref="B14" xr:uid="{E82D395D-C037-4653-9D58-B673EB8C3B87}">
      <formula1>DATA_MINIMA</formula1>
      <formula2>ETA_MASSIMA</formula2>
    </dataValidation>
    <dataValidation type="list" allowBlank="1" showInputMessage="1" showErrorMessage="1" sqref="B26" xr:uid="{906C1F4D-F094-4358-9313-067E0EAF4498}">
      <formula1>TITOLO_ATTUALE</formula1>
    </dataValidation>
    <dataValidation type="date" allowBlank="1" showInputMessage="1" showErrorMessage="1" errorTitle="Attenzione" error="Inserire una data valida." sqref="B22:D22" xr:uid="{2C6CE841-7961-472F-B225-D8ADADF128EB}">
      <formula1>DATA_MINIMA</formula1>
      <formula2>DATA_MASSIMA</formula2>
    </dataValidation>
    <dataValidation type="date" allowBlank="1" showInputMessage="1" showErrorMessage="1" errorTitle="Attenzione" error="Inserire una data valida. Sono ammessi valori non antecedenti a 30 giorni e non successivi alla data di oggi." sqref="B6:D6" xr:uid="{4FC4CA0E-5B59-44AE-8414-612D34362563}">
      <formula1>DATA_MASSIMA-30</formula1>
      <formula2>DATA_MASSIMA</formula2>
    </dataValidation>
  </dataValidations>
  <printOptions horizontalCentered="1"/>
  <pageMargins left="0.70866141732283472" right="0.70866141732283472" top="0.74803149606299213" bottom="0.74803149606299213"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BL28"/>
  <sheetViews>
    <sheetView showGridLines="0" zoomScale="85" zoomScaleNormal="85" workbookViewId="0">
      <pane xSplit="14" ySplit="3" topLeftCell="O4" activePane="bottomRight" state="frozen"/>
      <selection pane="topRight" activeCell="M1" sqref="M1"/>
      <selection pane="bottomLeft" activeCell="A4" sqref="A4"/>
      <selection pane="bottomRight" activeCell="B4" sqref="B4"/>
    </sheetView>
  </sheetViews>
  <sheetFormatPr defaultRowHeight="13.5" x14ac:dyDescent="0.35"/>
  <cols>
    <col min="1" max="1" width="3.6640625" style="4" customWidth="1"/>
    <col min="2" max="2" width="20.59765625" style="4" customWidth="1"/>
    <col min="3" max="3" width="31.86328125" style="4" bestFit="1" customWidth="1"/>
    <col min="4" max="4" width="17.59765625" style="4" customWidth="1"/>
    <col min="5" max="5" width="12.59765625" style="4" customWidth="1"/>
    <col min="6" max="7" width="8.59765625" style="4" bestFit="1" customWidth="1"/>
    <col min="8" max="8" width="7.59765625" style="4" customWidth="1"/>
    <col min="9" max="10" width="7.59765625" style="60" hidden="1" customWidth="1"/>
    <col min="11" max="13" width="7.59765625" style="4" customWidth="1"/>
    <col min="14" max="14" width="4.59765625" style="4" customWidth="1"/>
    <col min="15" max="63" width="6.3984375" style="4" customWidth="1"/>
    <col min="64" max="16384" width="9.06640625" style="4"/>
  </cols>
  <sheetData>
    <row r="1" spans="1:63" s="9" customFormat="1" ht="18" customHeight="1" x14ac:dyDescent="0.45">
      <c r="A1" s="86" t="s">
        <v>178</v>
      </c>
      <c r="B1" s="87"/>
      <c r="C1" s="87"/>
      <c r="D1" s="87"/>
      <c r="E1" s="87"/>
      <c r="F1" s="87"/>
      <c r="G1" s="87"/>
      <c r="H1" s="87"/>
      <c r="I1" s="87"/>
      <c r="J1" s="87"/>
      <c r="K1" s="87"/>
      <c r="L1" s="87"/>
      <c r="M1" s="87"/>
      <c r="N1" s="88"/>
      <c r="O1" s="82" t="s">
        <v>20</v>
      </c>
      <c r="P1" s="82" t="s">
        <v>21</v>
      </c>
      <c r="Q1" s="82" t="s">
        <v>22</v>
      </c>
      <c r="R1" s="82" t="s">
        <v>23</v>
      </c>
      <c r="S1" s="82" t="s">
        <v>84</v>
      </c>
      <c r="T1" s="82" t="s">
        <v>85</v>
      </c>
      <c r="U1" s="82" t="s">
        <v>86</v>
      </c>
      <c r="V1" s="82" t="s">
        <v>87</v>
      </c>
      <c r="W1" s="82" t="s">
        <v>88</v>
      </c>
      <c r="X1" s="82" t="s">
        <v>89</v>
      </c>
      <c r="Y1" s="82" t="s">
        <v>90</v>
      </c>
      <c r="Z1" s="82" t="s">
        <v>91</v>
      </c>
      <c r="AA1" s="84" t="s">
        <v>162</v>
      </c>
      <c r="AB1" s="84"/>
      <c r="AC1" s="84"/>
      <c r="AD1" s="84"/>
      <c r="AE1" s="84"/>
      <c r="AF1" s="84"/>
      <c r="AG1" s="83" t="s">
        <v>151</v>
      </c>
      <c r="AH1" s="83" t="s">
        <v>107</v>
      </c>
      <c r="AI1" s="83" t="s">
        <v>108</v>
      </c>
      <c r="AJ1" s="83" t="s">
        <v>24</v>
      </c>
      <c r="AK1" s="85" t="s">
        <v>121</v>
      </c>
      <c r="AL1" s="85" t="s">
        <v>122</v>
      </c>
      <c r="AM1" s="85" t="s">
        <v>123</v>
      </c>
      <c r="AN1" s="85" t="s">
        <v>124</v>
      </c>
      <c r="AO1" s="85" t="s">
        <v>125</v>
      </c>
      <c r="AP1" s="85" t="s">
        <v>126</v>
      </c>
      <c r="AQ1" s="85" t="s">
        <v>127</v>
      </c>
      <c r="AR1" s="85" t="s">
        <v>128</v>
      </c>
      <c r="AS1" s="85" t="s">
        <v>129</v>
      </c>
      <c r="AT1" s="85" t="s">
        <v>130</v>
      </c>
      <c r="AU1" s="85" t="s">
        <v>131</v>
      </c>
      <c r="AV1" s="85" t="s">
        <v>132</v>
      </c>
      <c r="AW1" s="94" t="s">
        <v>145</v>
      </c>
      <c r="AX1" s="93" t="s">
        <v>146</v>
      </c>
      <c r="AY1" s="93"/>
      <c r="AZ1" s="93"/>
      <c r="BA1" s="94" t="s">
        <v>149</v>
      </c>
      <c r="BB1" s="94" t="s">
        <v>150</v>
      </c>
      <c r="BC1" s="92" t="s">
        <v>166</v>
      </c>
      <c r="BD1" s="93"/>
      <c r="BE1" s="93"/>
      <c r="BF1" s="93"/>
      <c r="BG1" s="93"/>
      <c r="BH1" s="92" t="s">
        <v>165</v>
      </c>
      <c r="BI1" s="93"/>
      <c r="BJ1" s="93"/>
      <c r="BK1" s="93"/>
    </row>
    <row r="2" spans="1:63" s="13" customFormat="1" ht="110" customHeight="1" x14ac:dyDescent="0.35">
      <c r="A2" s="89"/>
      <c r="B2" s="90"/>
      <c r="C2" s="90"/>
      <c r="D2" s="90"/>
      <c r="E2" s="90"/>
      <c r="F2" s="90"/>
      <c r="G2" s="90"/>
      <c r="H2" s="90"/>
      <c r="I2" s="90"/>
      <c r="J2" s="90"/>
      <c r="K2" s="90"/>
      <c r="L2" s="90"/>
      <c r="M2" s="90"/>
      <c r="N2" s="91"/>
      <c r="O2" s="82"/>
      <c r="P2" s="82"/>
      <c r="Q2" s="82"/>
      <c r="R2" s="82"/>
      <c r="S2" s="82"/>
      <c r="T2" s="82"/>
      <c r="U2" s="82"/>
      <c r="V2" s="82"/>
      <c r="W2" s="82"/>
      <c r="X2" s="82"/>
      <c r="Y2" s="82"/>
      <c r="Z2" s="82"/>
      <c r="AA2" s="11" t="s">
        <v>163</v>
      </c>
      <c r="AB2" s="11" t="s">
        <v>102</v>
      </c>
      <c r="AC2" s="11" t="s">
        <v>103</v>
      </c>
      <c r="AD2" s="11" t="s">
        <v>104</v>
      </c>
      <c r="AE2" s="11" t="s">
        <v>105</v>
      </c>
      <c r="AF2" s="11" t="s">
        <v>106</v>
      </c>
      <c r="AG2" s="83"/>
      <c r="AH2" s="83"/>
      <c r="AI2" s="83"/>
      <c r="AJ2" s="83"/>
      <c r="AK2" s="85"/>
      <c r="AL2" s="85"/>
      <c r="AM2" s="85"/>
      <c r="AN2" s="85"/>
      <c r="AO2" s="85"/>
      <c r="AP2" s="85"/>
      <c r="AQ2" s="85"/>
      <c r="AR2" s="85"/>
      <c r="AS2" s="85"/>
      <c r="AT2" s="85"/>
      <c r="AU2" s="85"/>
      <c r="AV2" s="85"/>
      <c r="AW2" s="94"/>
      <c r="AX2" s="12" t="s">
        <v>164</v>
      </c>
      <c r="AY2" s="12" t="s">
        <v>147</v>
      </c>
      <c r="AZ2" s="12" t="s">
        <v>148</v>
      </c>
      <c r="BA2" s="94"/>
      <c r="BB2" s="94"/>
      <c r="BC2" s="12" t="s">
        <v>168</v>
      </c>
      <c r="BD2" s="12" t="s">
        <v>152</v>
      </c>
      <c r="BE2" s="12" t="s">
        <v>153</v>
      </c>
      <c r="BF2" s="12" t="s">
        <v>154</v>
      </c>
      <c r="BG2" s="12" t="s">
        <v>155</v>
      </c>
      <c r="BH2" s="12" t="s">
        <v>167</v>
      </c>
      <c r="BI2" s="12" t="s">
        <v>156</v>
      </c>
      <c r="BJ2" s="12" t="s">
        <v>157</v>
      </c>
      <c r="BK2" s="12" t="s">
        <v>158</v>
      </c>
    </row>
    <row r="3" spans="1:63" ht="35" customHeight="1" x14ac:dyDescent="0.35">
      <c r="A3" s="14" t="s">
        <v>44</v>
      </c>
      <c r="B3" s="15" t="s">
        <v>25</v>
      </c>
      <c r="C3" s="14" t="s">
        <v>12</v>
      </c>
      <c r="D3" s="14" t="s">
        <v>13</v>
      </c>
      <c r="E3" s="14" t="s">
        <v>14</v>
      </c>
      <c r="F3" s="14" t="s">
        <v>15</v>
      </c>
      <c r="G3" s="14" t="s">
        <v>16</v>
      </c>
      <c r="H3" s="16" t="s">
        <v>161</v>
      </c>
      <c r="I3" s="61" t="s">
        <v>249</v>
      </c>
      <c r="J3" s="61" t="s">
        <v>250</v>
      </c>
      <c r="K3" s="16" t="s">
        <v>202</v>
      </c>
      <c r="L3" s="16" t="s">
        <v>159</v>
      </c>
      <c r="M3" s="16" t="s">
        <v>201</v>
      </c>
      <c r="N3" s="16" t="s">
        <v>200</v>
      </c>
      <c r="O3" s="5" t="s">
        <v>72</v>
      </c>
      <c r="P3" s="5" t="s">
        <v>73</v>
      </c>
      <c r="Q3" s="5" t="s">
        <v>74</v>
      </c>
      <c r="R3" s="5" t="s">
        <v>75</v>
      </c>
      <c r="S3" s="5" t="s">
        <v>76</v>
      </c>
      <c r="T3" s="5" t="s">
        <v>77</v>
      </c>
      <c r="U3" s="5" t="s">
        <v>78</v>
      </c>
      <c r="V3" s="5" t="s">
        <v>79</v>
      </c>
      <c r="W3" s="5" t="s">
        <v>80</v>
      </c>
      <c r="X3" s="5" t="s">
        <v>81</v>
      </c>
      <c r="Y3" s="5" t="s">
        <v>82</v>
      </c>
      <c r="Z3" s="5" t="s">
        <v>83</v>
      </c>
      <c r="AA3" s="6" t="s">
        <v>95</v>
      </c>
      <c r="AB3" s="6" t="s">
        <v>94</v>
      </c>
      <c r="AC3" s="6" t="s">
        <v>93</v>
      </c>
      <c r="AD3" s="6" t="s">
        <v>92</v>
      </c>
      <c r="AE3" s="6" t="s">
        <v>96</v>
      </c>
      <c r="AF3" s="6" t="s">
        <v>97</v>
      </c>
      <c r="AG3" s="6" t="s">
        <v>98</v>
      </c>
      <c r="AH3" s="6" t="s">
        <v>99</v>
      </c>
      <c r="AI3" s="6" t="s">
        <v>100</v>
      </c>
      <c r="AJ3" s="6" t="s">
        <v>101</v>
      </c>
      <c r="AK3" s="7" t="s">
        <v>109</v>
      </c>
      <c r="AL3" s="7" t="s">
        <v>110</v>
      </c>
      <c r="AM3" s="7" t="s">
        <v>111</v>
      </c>
      <c r="AN3" s="7" t="s">
        <v>112</v>
      </c>
      <c r="AO3" s="7" t="s">
        <v>113</v>
      </c>
      <c r="AP3" s="7" t="s">
        <v>114</v>
      </c>
      <c r="AQ3" s="7" t="s">
        <v>115</v>
      </c>
      <c r="AR3" s="7" t="s">
        <v>116</v>
      </c>
      <c r="AS3" s="7" t="s">
        <v>117</v>
      </c>
      <c r="AT3" s="7" t="s">
        <v>118</v>
      </c>
      <c r="AU3" s="7" t="s">
        <v>119</v>
      </c>
      <c r="AV3" s="7" t="s">
        <v>120</v>
      </c>
      <c r="AW3" s="8" t="s">
        <v>17</v>
      </c>
      <c r="AX3" s="8" t="s">
        <v>133</v>
      </c>
      <c r="AY3" s="8" t="s">
        <v>134</v>
      </c>
      <c r="AZ3" s="8" t="s">
        <v>135</v>
      </c>
      <c r="BA3" s="8" t="s">
        <v>18</v>
      </c>
      <c r="BB3" s="8" t="s">
        <v>19</v>
      </c>
      <c r="BC3" s="8" t="s">
        <v>136</v>
      </c>
      <c r="BD3" s="8" t="s">
        <v>137</v>
      </c>
      <c r="BE3" s="8" t="s">
        <v>138</v>
      </c>
      <c r="BF3" s="8" t="s">
        <v>139</v>
      </c>
      <c r="BG3" s="8" t="s">
        <v>140</v>
      </c>
      <c r="BH3" s="8" t="s">
        <v>141</v>
      </c>
      <c r="BI3" s="8" t="s">
        <v>142</v>
      </c>
      <c r="BJ3" s="8" t="s">
        <v>143</v>
      </c>
      <c r="BK3" s="8" t="s">
        <v>144</v>
      </c>
    </row>
    <row r="4" spans="1:63" s="17" customFormat="1" x14ac:dyDescent="0.45">
      <c r="A4" s="41">
        <v>1</v>
      </c>
      <c r="B4" s="36"/>
      <c r="C4" s="33"/>
      <c r="D4" s="36"/>
      <c r="E4" s="36"/>
      <c r="F4" s="37"/>
      <c r="G4" s="37"/>
      <c r="H4" s="38"/>
      <c r="I4" s="57">
        <f>IF(ISBLANK(H4),0,((G4-F4+1)*8)-H4)</f>
        <v>0</v>
      </c>
      <c r="J4" s="57">
        <f>IF(ISBLANK(F4),0,F4-IF(FRONTESPIZIO!$B$7=Liste!$A$27,DATA_MINIMA_RINNOVO,DATA_MINIMA))</f>
        <v>0</v>
      </c>
      <c r="K4" s="25">
        <f t="shared" ref="K4:K23" si="0">IF(ISBLANK(C4),0,ROUND(H4*VLOOKUP(C4,TIPOLOGIA_EVENTO_FORMATIVO_MOL,2,FALSE),0))</f>
        <v>0</v>
      </c>
      <c r="L4" s="25">
        <f t="shared" ref="L4:L23" si="1">SUM(O4:BK4)</f>
        <v>0</v>
      </c>
      <c r="M4" s="25">
        <f>K4-L4</f>
        <v>0</v>
      </c>
      <c r="N4" s="26">
        <f>IF(K4=0,-1000,IF(OR((I4&lt;0),(J4&lt;0)),-10,K4-L4))</f>
        <v>-1000</v>
      </c>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row>
    <row r="5" spans="1:63" s="17" customFormat="1" x14ac:dyDescent="0.45">
      <c r="A5" s="41">
        <v>2</v>
      </c>
      <c r="B5" s="36"/>
      <c r="C5" s="33"/>
      <c r="D5" s="36"/>
      <c r="E5" s="36"/>
      <c r="F5" s="37"/>
      <c r="G5" s="37"/>
      <c r="H5" s="38"/>
      <c r="I5" s="57">
        <f t="shared" ref="I5:I23" si="2">IF(ISBLANK(H5),0,((G5-F5+1)*8)-H5)</f>
        <v>0</v>
      </c>
      <c r="J5" s="57">
        <f>IF(ISBLANK(F5),0,F5-IF(FRONTESPIZIO!$B$7=Liste!$A$27,DATA_MINIMA_RINNOVO,DATA_MINIMA))</f>
        <v>0</v>
      </c>
      <c r="K5" s="25">
        <f t="shared" si="0"/>
        <v>0</v>
      </c>
      <c r="L5" s="25">
        <f t="shared" si="1"/>
        <v>0</v>
      </c>
      <c r="M5" s="25">
        <f t="shared" ref="M5:M23" si="3">K5-L5</f>
        <v>0</v>
      </c>
      <c r="N5" s="26">
        <f t="shared" ref="N5:N23" si="4">IF(K5=0,-1000,IF(OR((I5&lt;0),(J5&lt;0)),-10,K5-L5))</f>
        <v>-1000</v>
      </c>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row>
    <row r="6" spans="1:63" s="17" customFormat="1" x14ac:dyDescent="0.45">
      <c r="A6" s="41">
        <v>3</v>
      </c>
      <c r="B6" s="36"/>
      <c r="C6" s="33"/>
      <c r="D6" s="36"/>
      <c r="E6" s="36"/>
      <c r="F6" s="37"/>
      <c r="G6" s="37"/>
      <c r="H6" s="38"/>
      <c r="I6" s="57">
        <f t="shared" si="2"/>
        <v>0</v>
      </c>
      <c r="J6" s="57">
        <f>IF(ISBLANK(F6),0,F6-IF(FRONTESPIZIO!$B$7=Liste!$A$27,DATA_MINIMA_RINNOVO,DATA_MINIMA))</f>
        <v>0</v>
      </c>
      <c r="K6" s="25">
        <f t="shared" si="0"/>
        <v>0</v>
      </c>
      <c r="L6" s="25">
        <f t="shared" si="1"/>
        <v>0</v>
      </c>
      <c r="M6" s="25">
        <f t="shared" si="3"/>
        <v>0</v>
      </c>
      <c r="N6" s="26">
        <f t="shared" si="4"/>
        <v>-1000</v>
      </c>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row>
    <row r="7" spans="1:63" s="17" customFormat="1" x14ac:dyDescent="0.45">
      <c r="A7" s="41">
        <v>4</v>
      </c>
      <c r="B7" s="36"/>
      <c r="C7" s="33"/>
      <c r="D7" s="36"/>
      <c r="E7" s="36"/>
      <c r="F7" s="37"/>
      <c r="G7" s="37"/>
      <c r="H7" s="38"/>
      <c r="I7" s="57">
        <f t="shared" si="2"/>
        <v>0</v>
      </c>
      <c r="J7" s="57">
        <f>IF(ISBLANK(F7),0,F7-IF(FRONTESPIZIO!$B$7=Liste!$A$27,DATA_MINIMA_RINNOVO,DATA_MINIMA))</f>
        <v>0</v>
      </c>
      <c r="K7" s="25">
        <f t="shared" si="0"/>
        <v>0</v>
      </c>
      <c r="L7" s="25">
        <f t="shared" si="1"/>
        <v>0</v>
      </c>
      <c r="M7" s="25">
        <f t="shared" si="3"/>
        <v>0</v>
      </c>
      <c r="N7" s="26">
        <f t="shared" si="4"/>
        <v>-1000</v>
      </c>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row>
    <row r="8" spans="1:63" s="17" customFormat="1" x14ac:dyDescent="0.45">
      <c r="A8" s="41">
        <v>5</v>
      </c>
      <c r="B8" s="36"/>
      <c r="C8" s="33"/>
      <c r="D8" s="36"/>
      <c r="E8" s="36"/>
      <c r="F8" s="37"/>
      <c r="G8" s="37"/>
      <c r="H8" s="38"/>
      <c r="I8" s="57">
        <f t="shared" si="2"/>
        <v>0</v>
      </c>
      <c r="J8" s="57">
        <f>IF(ISBLANK(F8),0,F8-IF(FRONTESPIZIO!$B$7=Liste!$A$27,DATA_MINIMA_RINNOVO,DATA_MINIMA))</f>
        <v>0</v>
      </c>
      <c r="K8" s="25">
        <f t="shared" si="0"/>
        <v>0</v>
      </c>
      <c r="L8" s="25">
        <f t="shared" si="1"/>
        <v>0</v>
      </c>
      <c r="M8" s="25">
        <f t="shared" si="3"/>
        <v>0</v>
      </c>
      <c r="N8" s="26">
        <f t="shared" si="4"/>
        <v>-1000</v>
      </c>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row>
    <row r="9" spans="1:63" s="17" customFormat="1" x14ac:dyDescent="0.45">
      <c r="A9" s="41">
        <v>6</v>
      </c>
      <c r="B9" s="36"/>
      <c r="C9" s="33"/>
      <c r="D9" s="36"/>
      <c r="E9" s="36"/>
      <c r="F9" s="37"/>
      <c r="G9" s="37"/>
      <c r="H9" s="38"/>
      <c r="I9" s="57">
        <f t="shared" si="2"/>
        <v>0</v>
      </c>
      <c r="J9" s="57">
        <f>IF(ISBLANK(F9),0,F9-IF(FRONTESPIZIO!$B$7=Liste!$A$27,DATA_MINIMA_RINNOVO,DATA_MINIMA))</f>
        <v>0</v>
      </c>
      <c r="K9" s="25">
        <f t="shared" si="0"/>
        <v>0</v>
      </c>
      <c r="L9" s="25">
        <f t="shared" si="1"/>
        <v>0</v>
      </c>
      <c r="M9" s="25">
        <f t="shared" si="3"/>
        <v>0</v>
      </c>
      <c r="N9" s="26">
        <f t="shared" si="4"/>
        <v>-1000</v>
      </c>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row>
    <row r="10" spans="1:63" s="17" customFormat="1" x14ac:dyDescent="0.45">
      <c r="A10" s="41">
        <v>7</v>
      </c>
      <c r="B10" s="36"/>
      <c r="C10" s="33"/>
      <c r="D10" s="36"/>
      <c r="E10" s="36"/>
      <c r="F10" s="37"/>
      <c r="G10" s="37"/>
      <c r="H10" s="38"/>
      <c r="I10" s="57">
        <f t="shared" si="2"/>
        <v>0</v>
      </c>
      <c r="J10" s="57">
        <f>IF(ISBLANK(F10),0,F10-IF(FRONTESPIZIO!$B$7=Liste!$A$27,DATA_MINIMA_RINNOVO,DATA_MINIMA))</f>
        <v>0</v>
      </c>
      <c r="K10" s="25">
        <f t="shared" si="0"/>
        <v>0</v>
      </c>
      <c r="L10" s="25">
        <f t="shared" si="1"/>
        <v>0</v>
      </c>
      <c r="M10" s="25">
        <f t="shared" si="3"/>
        <v>0</v>
      </c>
      <c r="N10" s="26">
        <f t="shared" si="4"/>
        <v>-1000</v>
      </c>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row>
    <row r="11" spans="1:63" s="17" customFormat="1" x14ac:dyDescent="0.45">
      <c r="A11" s="41">
        <v>8</v>
      </c>
      <c r="B11" s="36"/>
      <c r="C11" s="33"/>
      <c r="D11" s="36"/>
      <c r="E11" s="36"/>
      <c r="F11" s="37"/>
      <c r="G11" s="37"/>
      <c r="H11" s="38"/>
      <c r="I11" s="57">
        <f t="shared" si="2"/>
        <v>0</v>
      </c>
      <c r="J11" s="57">
        <f>IF(ISBLANK(F11),0,F11-IF(FRONTESPIZIO!$B$7=Liste!$A$27,DATA_MINIMA_RINNOVO,DATA_MINIMA))</f>
        <v>0</v>
      </c>
      <c r="K11" s="25">
        <f t="shared" si="0"/>
        <v>0</v>
      </c>
      <c r="L11" s="25">
        <f t="shared" si="1"/>
        <v>0</v>
      </c>
      <c r="M11" s="25">
        <f t="shared" si="3"/>
        <v>0</v>
      </c>
      <c r="N11" s="26">
        <f t="shared" si="4"/>
        <v>-1000</v>
      </c>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row>
    <row r="12" spans="1:63" s="17" customFormat="1" x14ac:dyDescent="0.45">
      <c r="A12" s="41">
        <v>9</v>
      </c>
      <c r="B12" s="36"/>
      <c r="C12" s="33"/>
      <c r="D12" s="36"/>
      <c r="E12" s="36"/>
      <c r="F12" s="37"/>
      <c r="G12" s="37"/>
      <c r="H12" s="38"/>
      <c r="I12" s="57">
        <f t="shared" si="2"/>
        <v>0</v>
      </c>
      <c r="J12" s="57">
        <f>IF(ISBLANK(F12),0,F12-IF(FRONTESPIZIO!$B$7=Liste!$A$27,DATA_MINIMA_RINNOVO,DATA_MINIMA))</f>
        <v>0</v>
      </c>
      <c r="K12" s="25">
        <f t="shared" si="0"/>
        <v>0</v>
      </c>
      <c r="L12" s="25">
        <f t="shared" si="1"/>
        <v>0</v>
      </c>
      <c r="M12" s="25">
        <f t="shared" si="3"/>
        <v>0</v>
      </c>
      <c r="N12" s="26">
        <f t="shared" si="4"/>
        <v>-1000</v>
      </c>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row>
    <row r="13" spans="1:63" s="17" customFormat="1" x14ac:dyDescent="0.45">
      <c r="A13" s="41">
        <v>10</v>
      </c>
      <c r="B13" s="36"/>
      <c r="C13" s="33"/>
      <c r="D13" s="36"/>
      <c r="E13" s="36"/>
      <c r="F13" s="37"/>
      <c r="G13" s="37"/>
      <c r="H13" s="38"/>
      <c r="I13" s="57">
        <f t="shared" si="2"/>
        <v>0</v>
      </c>
      <c r="J13" s="57">
        <f>IF(ISBLANK(F13),0,F13-IF(FRONTESPIZIO!$B$7=Liste!$A$27,DATA_MINIMA_RINNOVO,DATA_MINIMA))</f>
        <v>0</v>
      </c>
      <c r="K13" s="25">
        <f t="shared" si="0"/>
        <v>0</v>
      </c>
      <c r="L13" s="25">
        <f t="shared" si="1"/>
        <v>0</v>
      </c>
      <c r="M13" s="25">
        <f t="shared" si="3"/>
        <v>0</v>
      </c>
      <c r="N13" s="26">
        <f t="shared" si="4"/>
        <v>-1000</v>
      </c>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row>
    <row r="14" spans="1:63" s="17" customFormat="1" x14ac:dyDescent="0.45">
      <c r="A14" s="41">
        <v>11</v>
      </c>
      <c r="B14" s="36"/>
      <c r="C14" s="33"/>
      <c r="D14" s="36"/>
      <c r="E14" s="36"/>
      <c r="F14" s="37"/>
      <c r="G14" s="37"/>
      <c r="H14" s="38"/>
      <c r="I14" s="57">
        <f t="shared" si="2"/>
        <v>0</v>
      </c>
      <c r="J14" s="57">
        <f>IF(ISBLANK(F14),0,F14-IF(FRONTESPIZIO!$B$7=Liste!$A$27,DATA_MINIMA_RINNOVO,DATA_MINIMA))</f>
        <v>0</v>
      </c>
      <c r="K14" s="25">
        <f t="shared" si="0"/>
        <v>0</v>
      </c>
      <c r="L14" s="25">
        <f t="shared" si="1"/>
        <v>0</v>
      </c>
      <c r="M14" s="25">
        <f t="shared" si="3"/>
        <v>0</v>
      </c>
      <c r="N14" s="26">
        <f t="shared" si="4"/>
        <v>-1000</v>
      </c>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row>
    <row r="15" spans="1:63" s="17" customFormat="1" x14ac:dyDescent="0.45">
      <c r="A15" s="41">
        <v>12</v>
      </c>
      <c r="B15" s="36"/>
      <c r="C15" s="33"/>
      <c r="D15" s="36"/>
      <c r="E15" s="36"/>
      <c r="F15" s="37"/>
      <c r="G15" s="37"/>
      <c r="H15" s="38"/>
      <c r="I15" s="57">
        <f t="shared" si="2"/>
        <v>0</v>
      </c>
      <c r="J15" s="57">
        <f>IF(ISBLANK(F15),0,F15-IF(FRONTESPIZIO!$B$7=Liste!$A$27,DATA_MINIMA_RINNOVO,DATA_MINIMA))</f>
        <v>0</v>
      </c>
      <c r="K15" s="25">
        <f t="shared" si="0"/>
        <v>0</v>
      </c>
      <c r="L15" s="25">
        <f t="shared" si="1"/>
        <v>0</v>
      </c>
      <c r="M15" s="25">
        <f t="shared" si="3"/>
        <v>0</v>
      </c>
      <c r="N15" s="26">
        <f t="shared" si="4"/>
        <v>-1000</v>
      </c>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row>
    <row r="16" spans="1:63" s="17" customFormat="1" x14ac:dyDescent="0.45">
      <c r="A16" s="41">
        <v>13</v>
      </c>
      <c r="B16" s="36"/>
      <c r="C16" s="33"/>
      <c r="D16" s="36"/>
      <c r="E16" s="36"/>
      <c r="F16" s="37"/>
      <c r="G16" s="37"/>
      <c r="H16" s="38"/>
      <c r="I16" s="57">
        <f t="shared" si="2"/>
        <v>0</v>
      </c>
      <c r="J16" s="57">
        <f>IF(ISBLANK(F16),0,F16-IF(FRONTESPIZIO!$B$7=Liste!$A$27,DATA_MINIMA_RINNOVO,DATA_MINIMA))</f>
        <v>0</v>
      </c>
      <c r="K16" s="25">
        <f t="shared" si="0"/>
        <v>0</v>
      </c>
      <c r="L16" s="25">
        <f t="shared" si="1"/>
        <v>0</v>
      </c>
      <c r="M16" s="25">
        <f t="shared" si="3"/>
        <v>0</v>
      </c>
      <c r="N16" s="26">
        <f t="shared" si="4"/>
        <v>-1000</v>
      </c>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row>
    <row r="17" spans="1:64" s="17" customFormat="1" x14ac:dyDescent="0.45">
      <c r="A17" s="41">
        <v>14</v>
      </c>
      <c r="B17" s="36"/>
      <c r="C17" s="33"/>
      <c r="D17" s="36"/>
      <c r="E17" s="36"/>
      <c r="F17" s="37"/>
      <c r="G17" s="37"/>
      <c r="H17" s="38"/>
      <c r="I17" s="57">
        <f t="shared" si="2"/>
        <v>0</v>
      </c>
      <c r="J17" s="57">
        <f>IF(ISBLANK(F17),0,F17-IF(FRONTESPIZIO!$B$7=Liste!$A$27,DATA_MINIMA_RINNOVO,DATA_MINIMA))</f>
        <v>0</v>
      </c>
      <c r="K17" s="25">
        <f t="shared" si="0"/>
        <v>0</v>
      </c>
      <c r="L17" s="25">
        <f t="shared" si="1"/>
        <v>0</v>
      </c>
      <c r="M17" s="25">
        <f t="shared" si="3"/>
        <v>0</v>
      </c>
      <c r="N17" s="26">
        <f t="shared" si="4"/>
        <v>-1000</v>
      </c>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row>
    <row r="18" spans="1:64" s="17" customFormat="1" x14ac:dyDescent="0.45">
      <c r="A18" s="41">
        <v>15</v>
      </c>
      <c r="B18" s="36"/>
      <c r="C18" s="33"/>
      <c r="D18" s="36"/>
      <c r="E18" s="36"/>
      <c r="F18" s="37"/>
      <c r="G18" s="37"/>
      <c r="H18" s="38"/>
      <c r="I18" s="57">
        <f t="shared" si="2"/>
        <v>0</v>
      </c>
      <c r="J18" s="57">
        <f>IF(ISBLANK(F18),0,F18-IF(FRONTESPIZIO!$B$7=Liste!$A$27,DATA_MINIMA_RINNOVO,DATA_MINIMA))</f>
        <v>0</v>
      </c>
      <c r="K18" s="25">
        <f t="shared" si="0"/>
        <v>0</v>
      </c>
      <c r="L18" s="25">
        <f t="shared" si="1"/>
        <v>0</v>
      </c>
      <c r="M18" s="25">
        <f t="shared" si="3"/>
        <v>0</v>
      </c>
      <c r="N18" s="26">
        <f t="shared" si="4"/>
        <v>-1000</v>
      </c>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row>
    <row r="19" spans="1:64" s="17" customFormat="1" x14ac:dyDescent="0.45">
      <c r="A19" s="41">
        <v>16</v>
      </c>
      <c r="B19" s="36"/>
      <c r="C19" s="33"/>
      <c r="D19" s="36"/>
      <c r="E19" s="36"/>
      <c r="F19" s="37"/>
      <c r="G19" s="37"/>
      <c r="H19" s="38"/>
      <c r="I19" s="57">
        <f t="shared" si="2"/>
        <v>0</v>
      </c>
      <c r="J19" s="57">
        <f>IF(ISBLANK(F19),0,F19-IF(FRONTESPIZIO!$B$7=Liste!$A$27,DATA_MINIMA_RINNOVO,DATA_MINIMA))</f>
        <v>0</v>
      </c>
      <c r="K19" s="25">
        <f t="shared" si="0"/>
        <v>0</v>
      </c>
      <c r="L19" s="25">
        <f t="shared" si="1"/>
        <v>0</v>
      </c>
      <c r="M19" s="25">
        <f t="shared" si="3"/>
        <v>0</v>
      </c>
      <c r="N19" s="26">
        <f t="shared" si="4"/>
        <v>-1000</v>
      </c>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row>
    <row r="20" spans="1:64" s="17" customFormat="1" x14ac:dyDescent="0.45">
      <c r="A20" s="41">
        <v>17</v>
      </c>
      <c r="B20" s="36"/>
      <c r="C20" s="33"/>
      <c r="D20" s="36"/>
      <c r="E20" s="36"/>
      <c r="F20" s="37"/>
      <c r="G20" s="37"/>
      <c r="H20" s="38"/>
      <c r="I20" s="57">
        <f t="shared" si="2"/>
        <v>0</v>
      </c>
      <c r="J20" s="57">
        <f>IF(ISBLANK(F20),0,F20-IF(FRONTESPIZIO!$B$7=Liste!$A$27,DATA_MINIMA_RINNOVO,DATA_MINIMA))</f>
        <v>0</v>
      </c>
      <c r="K20" s="25">
        <f t="shared" si="0"/>
        <v>0</v>
      </c>
      <c r="L20" s="25">
        <f t="shared" si="1"/>
        <v>0</v>
      </c>
      <c r="M20" s="25">
        <f t="shared" si="3"/>
        <v>0</v>
      </c>
      <c r="N20" s="26">
        <f t="shared" si="4"/>
        <v>-1000</v>
      </c>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row>
    <row r="21" spans="1:64" s="17" customFormat="1" x14ac:dyDescent="0.45">
      <c r="A21" s="41">
        <v>18</v>
      </c>
      <c r="B21" s="36"/>
      <c r="C21" s="33"/>
      <c r="D21" s="36"/>
      <c r="E21" s="36"/>
      <c r="F21" s="37"/>
      <c r="G21" s="37"/>
      <c r="H21" s="38"/>
      <c r="I21" s="57">
        <f t="shared" si="2"/>
        <v>0</v>
      </c>
      <c r="J21" s="57">
        <f>IF(ISBLANK(F21),0,F21-IF(FRONTESPIZIO!$B$7=Liste!$A$27,DATA_MINIMA_RINNOVO,DATA_MINIMA))</f>
        <v>0</v>
      </c>
      <c r="K21" s="25">
        <f t="shared" si="0"/>
        <v>0</v>
      </c>
      <c r="L21" s="25">
        <f t="shared" si="1"/>
        <v>0</v>
      </c>
      <c r="M21" s="25">
        <f t="shared" si="3"/>
        <v>0</v>
      </c>
      <c r="N21" s="26">
        <f t="shared" si="4"/>
        <v>-1000</v>
      </c>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row>
    <row r="22" spans="1:64" s="17" customFormat="1" x14ac:dyDescent="0.45">
      <c r="A22" s="41">
        <v>19</v>
      </c>
      <c r="B22" s="36"/>
      <c r="C22" s="33"/>
      <c r="D22" s="36"/>
      <c r="E22" s="36"/>
      <c r="F22" s="37"/>
      <c r="G22" s="37"/>
      <c r="H22" s="38"/>
      <c r="I22" s="57">
        <f t="shared" si="2"/>
        <v>0</v>
      </c>
      <c r="J22" s="57">
        <f>IF(ISBLANK(F22),0,F22-IF(FRONTESPIZIO!$B$7=Liste!$A$27,DATA_MINIMA_RINNOVO,DATA_MINIMA))</f>
        <v>0</v>
      </c>
      <c r="K22" s="25">
        <f t="shared" si="0"/>
        <v>0</v>
      </c>
      <c r="L22" s="25">
        <f t="shared" si="1"/>
        <v>0</v>
      </c>
      <c r="M22" s="25">
        <f t="shared" si="3"/>
        <v>0</v>
      </c>
      <c r="N22" s="26">
        <f t="shared" si="4"/>
        <v>-1000</v>
      </c>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row>
    <row r="23" spans="1:64" s="17" customFormat="1" x14ac:dyDescent="0.45">
      <c r="A23" s="41">
        <v>20</v>
      </c>
      <c r="B23" s="36"/>
      <c r="C23" s="33"/>
      <c r="D23" s="36"/>
      <c r="E23" s="36"/>
      <c r="F23" s="37"/>
      <c r="G23" s="37"/>
      <c r="H23" s="38"/>
      <c r="I23" s="57">
        <f t="shared" si="2"/>
        <v>0</v>
      </c>
      <c r="J23" s="57">
        <f>IF(ISBLANK(F23),0,F23-IF(FRONTESPIZIO!$B$7=Liste!$A$27,DATA_MINIMA_RINNOVO,DATA_MINIMA))</f>
        <v>0</v>
      </c>
      <c r="K23" s="25">
        <f t="shared" si="0"/>
        <v>0</v>
      </c>
      <c r="L23" s="25">
        <f t="shared" si="1"/>
        <v>0</v>
      </c>
      <c r="M23" s="25">
        <f t="shared" si="3"/>
        <v>0</v>
      </c>
      <c r="N23" s="26">
        <f t="shared" si="4"/>
        <v>-1000</v>
      </c>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row>
    <row r="24" spans="1:64" s="9" customFormat="1" ht="14.25" customHeight="1" x14ac:dyDescent="0.45">
      <c r="H24" s="19" t="s">
        <v>169</v>
      </c>
      <c r="I24" s="58"/>
      <c r="J24" s="58"/>
      <c r="K24" s="20"/>
      <c r="L24" s="20"/>
      <c r="M24" s="20"/>
      <c r="O24" s="27">
        <f t="shared" ref="O24:AT24" si="5">SUM(O4:O23)</f>
        <v>0</v>
      </c>
      <c r="P24" s="27">
        <f t="shared" si="5"/>
        <v>0</v>
      </c>
      <c r="Q24" s="27">
        <f t="shared" si="5"/>
        <v>0</v>
      </c>
      <c r="R24" s="27">
        <f t="shared" si="5"/>
        <v>0</v>
      </c>
      <c r="S24" s="27">
        <f t="shared" si="5"/>
        <v>0</v>
      </c>
      <c r="T24" s="27">
        <f t="shared" si="5"/>
        <v>0</v>
      </c>
      <c r="U24" s="27">
        <f t="shared" si="5"/>
        <v>0</v>
      </c>
      <c r="V24" s="27">
        <f t="shared" si="5"/>
        <v>0</v>
      </c>
      <c r="W24" s="27">
        <f t="shared" si="5"/>
        <v>0</v>
      </c>
      <c r="X24" s="27">
        <f t="shared" si="5"/>
        <v>0</v>
      </c>
      <c r="Y24" s="27">
        <f t="shared" si="5"/>
        <v>0</v>
      </c>
      <c r="Z24" s="27">
        <f t="shared" si="5"/>
        <v>0</v>
      </c>
      <c r="AA24" s="27">
        <f t="shared" si="5"/>
        <v>0</v>
      </c>
      <c r="AB24" s="27">
        <f t="shared" si="5"/>
        <v>0</v>
      </c>
      <c r="AC24" s="27">
        <f t="shared" si="5"/>
        <v>0</v>
      </c>
      <c r="AD24" s="27">
        <f t="shared" si="5"/>
        <v>0</v>
      </c>
      <c r="AE24" s="27">
        <f t="shared" si="5"/>
        <v>0</v>
      </c>
      <c r="AF24" s="27">
        <f t="shared" si="5"/>
        <v>0</v>
      </c>
      <c r="AG24" s="27">
        <f t="shared" si="5"/>
        <v>0</v>
      </c>
      <c r="AH24" s="27">
        <f t="shared" si="5"/>
        <v>0</v>
      </c>
      <c r="AI24" s="27">
        <f t="shared" si="5"/>
        <v>0</v>
      </c>
      <c r="AJ24" s="27">
        <f t="shared" si="5"/>
        <v>0</v>
      </c>
      <c r="AK24" s="27">
        <f t="shared" si="5"/>
        <v>0</v>
      </c>
      <c r="AL24" s="27">
        <f t="shared" si="5"/>
        <v>0</v>
      </c>
      <c r="AM24" s="27">
        <f t="shared" si="5"/>
        <v>0</v>
      </c>
      <c r="AN24" s="27">
        <f t="shared" si="5"/>
        <v>0</v>
      </c>
      <c r="AO24" s="27">
        <f t="shared" si="5"/>
        <v>0</v>
      </c>
      <c r="AP24" s="27">
        <f t="shared" si="5"/>
        <v>0</v>
      </c>
      <c r="AQ24" s="27">
        <f t="shared" si="5"/>
        <v>0</v>
      </c>
      <c r="AR24" s="27">
        <f t="shared" si="5"/>
        <v>0</v>
      </c>
      <c r="AS24" s="27">
        <f t="shared" si="5"/>
        <v>0</v>
      </c>
      <c r="AT24" s="27">
        <f t="shared" si="5"/>
        <v>0</v>
      </c>
      <c r="AU24" s="27">
        <f t="shared" ref="AU24:BK24" si="6">SUM(AU4:AU23)</f>
        <v>0</v>
      </c>
      <c r="AV24" s="27">
        <f t="shared" si="6"/>
        <v>0</v>
      </c>
      <c r="AW24" s="27">
        <f t="shared" si="6"/>
        <v>0</v>
      </c>
      <c r="AX24" s="27">
        <f t="shared" si="6"/>
        <v>0</v>
      </c>
      <c r="AY24" s="27">
        <f t="shared" si="6"/>
        <v>0</v>
      </c>
      <c r="AZ24" s="27">
        <f t="shared" si="6"/>
        <v>0</v>
      </c>
      <c r="BA24" s="27">
        <f t="shared" si="6"/>
        <v>0</v>
      </c>
      <c r="BB24" s="27">
        <f t="shared" si="6"/>
        <v>0</v>
      </c>
      <c r="BC24" s="27">
        <f t="shared" si="6"/>
        <v>0</v>
      </c>
      <c r="BD24" s="27">
        <f t="shared" si="6"/>
        <v>0</v>
      </c>
      <c r="BE24" s="27">
        <f t="shared" si="6"/>
        <v>0</v>
      </c>
      <c r="BF24" s="27">
        <f t="shared" si="6"/>
        <v>0</v>
      </c>
      <c r="BG24" s="27">
        <f t="shared" si="6"/>
        <v>0</v>
      </c>
      <c r="BH24" s="27">
        <f t="shared" si="6"/>
        <v>0</v>
      </c>
      <c r="BI24" s="27">
        <f t="shared" si="6"/>
        <v>0</v>
      </c>
      <c r="BJ24" s="27">
        <f t="shared" si="6"/>
        <v>0</v>
      </c>
      <c r="BK24" s="27">
        <f t="shared" si="6"/>
        <v>0</v>
      </c>
    </row>
    <row r="25" spans="1:64" s="9" customFormat="1" ht="14.25" customHeight="1" x14ac:dyDescent="0.45">
      <c r="H25" s="19" t="s">
        <v>170</v>
      </c>
      <c r="I25" s="58"/>
      <c r="J25" s="58"/>
      <c r="K25" s="19"/>
      <c r="L25" s="21"/>
      <c r="M25" s="21"/>
      <c r="N25" s="19"/>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row>
    <row r="26" spans="1:64" s="9" customFormat="1" ht="14.25" customHeight="1" x14ac:dyDescent="0.45">
      <c r="H26" s="19" t="s">
        <v>171</v>
      </c>
      <c r="I26" s="58"/>
      <c r="J26" s="58"/>
      <c r="K26" s="19"/>
      <c r="L26" s="21"/>
      <c r="M26" s="21"/>
      <c r="N26" s="19"/>
      <c r="O26" s="28">
        <f t="shared" ref="O26:AT26" si="7">IF(ISBLANK(O25),0,O24*VLOOKUP(O25,PADRONANZA_MOL,2,FALSE))</f>
        <v>0</v>
      </c>
      <c r="P26" s="28">
        <f t="shared" si="7"/>
        <v>0</v>
      </c>
      <c r="Q26" s="28">
        <f t="shared" si="7"/>
        <v>0</v>
      </c>
      <c r="R26" s="28">
        <f t="shared" si="7"/>
        <v>0</v>
      </c>
      <c r="S26" s="28">
        <f t="shared" si="7"/>
        <v>0</v>
      </c>
      <c r="T26" s="28">
        <f t="shared" si="7"/>
        <v>0</v>
      </c>
      <c r="U26" s="28">
        <f t="shared" si="7"/>
        <v>0</v>
      </c>
      <c r="V26" s="28">
        <f t="shared" si="7"/>
        <v>0</v>
      </c>
      <c r="W26" s="28">
        <f t="shared" si="7"/>
        <v>0</v>
      </c>
      <c r="X26" s="28">
        <f t="shared" si="7"/>
        <v>0</v>
      </c>
      <c r="Y26" s="28">
        <f t="shared" si="7"/>
        <v>0</v>
      </c>
      <c r="Z26" s="28">
        <f t="shared" si="7"/>
        <v>0</v>
      </c>
      <c r="AA26" s="28">
        <f t="shared" si="7"/>
        <v>0</v>
      </c>
      <c r="AB26" s="28">
        <f t="shared" si="7"/>
        <v>0</v>
      </c>
      <c r="AC26" s="28">
        <f t="shared" si="7"/>
        <v>0</v>
      </c>
      <c r="AD26" s="28">
        <f t="shared" si="7"/>
        <v>0</v>
      </c>
      <c r="AE26" s="28">
        <f t="shared" si="7"/>
        <v>0</v>
      </c>
      <c r="AF26" s="28">
        <f t="shared" si="7"/>
        <v>0</v>
      </c>
      <c r="AG26" s="28">
        <f t="shared" si="7"/>
        <v>0</v>
      </c>
      <c r="AH26" s="28">
        <f t="shared" si="7"/>
        <v>0</v>
      </c>
      <c r="AI26" s="28">
        <f t="shared" si="7"/>
        <v>0</v>
      </c>
      <c r="AJ26" s="28">
        <f t="shared" si="7"/>
        <v>0</v>
      </c>
      <c r="AK26" s="28">
        <f t="shared" si="7"/>
        <v>0</v>
      </c>
      <c r="AL26" s="28">
        <f t="shared" si="7"/>
        <v>0</v>
      </c>
      <c r="AM26" s="28">
        <f t="shared" si="7"/>
        <v>0</v>
      </c>
      <c r="AN26" s="28">
        <f t="shared" si="7"/>
        <v>0</v>
      </c>
      <c r="AO26" s="28">
        <f t="shared" si="7"/>
        <v>0</v>
      </c>
      <c r="AP26" s="28">
        <f t="shared" si="7"/>
        <v>0</v>
      </c>
      <c r="AQ26" s="28">
        <f t="shared" si="7"/>
        <v>0</v>
      </c>
      <c r="AR26" s="28">
        <f t="shared" si="7"/>
        <v>0</v>
      </c>
      <c r="AS26" s="28">
        <f t="shared" si="7"/>
        <v>0</v>
      </c>
      <c r="AT26" s="28">
        <f t="shared" si="7"/>
        <v>0</v>
      </c>
      <c r="AU26" s="28">
        <f t="shared" ref="AU26:BK26" si="8">IF(ISBLANK(AU25),0,AU24*VLOOKUP(AU25,PADRONANZA_MOL,2,FALSE))</f>
        <v>0</v>
      </c>
      <c r="AV26" s="28">
        <f t="shared" si="8"/>
        <v>0</v>
      </c>
      <c r="AW26" s="28">
        <f t="shared" si="8"/>
        <v>0</v>
      </c>
      <c r="AX26" s="28">
        <f t="shared" si="8"/>
        <v>0</v>
      </c>
      <c r="AY26" s="28">
        <f t="shared" si="8"/>
        <v>0</v>
      </c>
      <c r="AZ26" s="28">
        <f t="shared" si="8"/>
        <v>0</v>
      </c>
      <c r="BA26" s="28">
        <f t="shared" si="8"/>
        <v>0</v>
      </c>
      <c r="BB26" s="28">
        <f t="shared" si="8"/>
        <v>0</v>
      </c>
      <c r="BC26" s="28">
        <f t="shared" si="8"/>
        <v>0</v>
      </c>
      <c r="BD26" s="28">
        <f t="shared" si="8"/>
        <v>0</v>
      </c>
      <c r="BE26" s="28">
        <f t="shared" si="8"/>
        <v>0</v>
      </c>
      <c r="BF26" s="28">
        <f t="shared" si="8"/>
        <v>0</v>
      </c>
      <c r="BG26" s="28">
        <f t="shared" si="8"/>
        <v>0</v>
      </c>
      <c r="BH26" s="28">
        <f t="shared" si="8"/>
        <v>0</v>
      </c>
      <c r="BI26" s="28">
        <f t="shared" si="8"/>
        <v>0</v>
      </c>
      <c r="BJ26" s="28">
        <f t="shared" si="8"/>
        <v>0</v>
      </c>
      <c r="BK26" s="28">
        <f t="shared" si="8"/>
        <v>0</v>
      </c>
      <c r="BL26" s="22"/>
    </row>
    <row r="27" spans="1:64" s="30" customFormat="1" ht="13.9" thickBot="1" x14ac:dyDescent="0.5">
      <c r="H27" s="23" t="s">
        <v>252</v>
      </c>
      <c r="I27" s="59"/>
      <c r="J27" s="59"/>
      <c r="L27" s="31"/>
      <c r="M27" s="31"/>
      <c r="O27" s="32">
        <v>30</v>
      </c>
      <c r="P27" s="32">
        <v>30</v>
      </c>
      <c r="Q27" s="32">
        <v>30</v>
      </c>
      <c r="R27" s="32">
        <v>40</v>
      </c>
      <c r="S27" s="32">
        <v>30</v>
      </c>
      <c r="T27" s="32">
        <v>30</v>
      </c>
      <c r="U27" s="32">
        <v>30</v>
      </c>
      <c r="V27" s="32">
        <v>30</v>
      </c>
      <c r="W27" s="32">
        <v>30</v>
      </c>
      <c r="X27" s="32">
        <v>40</v>
      </c>
      <c r="Y27" s="32">
        <v>40</v>
      </c>
      <c r="Z27" s="32">
        <v>30</v>
      </c>
      <c r="AA27" s="32">
        <v>40</v>
      </c>
      <c r="AB27" s="32">
        <v>40</v>
      </c>
      <c r="AC27" s="32">
        <v>20</v>
      </c>
      <c r="AD27" s="32">
        <v>20</v>
      </c>
      <c r="AE27" s="32">
        <v>20</v>
      </c>
      <c r="AF27" s="32">
        <v>40</v>
      </c>
      <c r="AG27" s="32">
        <v>60</v>
      </c>
      <c r="AH27" s="32">
        <v>60</v>
      </c>
      <c r="AI27" s="32">
        <v>60</v>
      </c>
      <c r="AJ27" s="32">
        <v>60</v>
      </c>
      <c r="AK27" s="32">
        <v>60</v>
      </c>
      <c r="AL27" s="32">
        <v>60</v>
      </c>
      <c r="AM27" s="32">
        <v>40</v>
      </c>
      <c r="AN27" s="32">
        <v>50</v>
      </c>
      <c r="AO27" s="32">
        <v>40</v>
      </c>
      <c r="AP27" s="32">
        <v>40</v>
      </c>
      <c r="AQ27" s="32">
        <v>40</v>
      </c>
      <c r="AR27" s="32">
        <v>40</v>
      </c>
      <c r="AS27" s="32">
        <v>50</v>
      </c>
      <c r="AT27" s="32">
        <v>40</v>
      </c>
      <c r="AU27" s="32">
        <v>40</v>
      </c>
      <c r="AV27" s="32">
        <v>40</v>
      </c>
      <c r="AW27" s="32">
        <v>60</v>
      </c>
      <c r="AX27" s="32">
        <v>40</v>
      </c>
      <c r="AY27" s="32">
        <v>20</v>
      </c>
      <c r="AZ27" s="32">
        <v>40</v>
      </c>
      <c r="BA27" s="32">
        <v>50</v>
      </c>
      <c r="BB27" s="32">
        <v>50</v>
      </c>
      <c r="BC27" s="32">
        <v>50</v>
      </c>
      <c r="BD27" s="32">
        <v>50</v>
      </c>
      <c r="BE27" s="32">
        <v>50</v>
      </c>
      <c r="BF27" s="32">
        <v>50</v>
      </c>
      <c r="BG27" s="32">
        <v>50</v>
      </c>
      <c r="BH27" s="32">
        <v>50</v>
      </c>
      <c r="BI27" s="32">
        <v>50</v>
      </c>
      <c r="BJ27" s="32">
        <v>50</v>
      </c>
      <c r="BK27" s="32">
        <v>50</v>
      </c>
    </row>
    <row r="28" spans="1:64" s="9" customFormat="1" ht="20.65" thickBot="1" x14ac:dyDescent="0.5">
      <c r="H28" s="19" t="s">
        <v>172</v>
      </c>
      <c r="I28" s="58"/>
      <c r="J28" s="58"/>
      <c r="L28" s="49">
        <f>SUM(O28:BK28)</f>
        <v>0</v>
      </c>
      <c r="M28" s="23" t="s">
        <v>199</v>
      </c>
      <c r="N28" s="29">
        <f>MIN(I4:J23,M4:M23)</f>
        <v>0</v>
      </c>
      <c r="O28" s="27">
        <f>IF(O26&lt;O27,O26,O27)</f>
        <v>0</v>
      </c>
      <c r="P28" s="27">
        <f t="shared" ref="P28:BK28" si="9">IF(P26&lt;P27,P26,P27)</f>
        <v>0</v>
      </c>
      <c r="Q28" s="27">
        <f t="shared" si="9"/>
        <v>0</v>
      </c>
      <c r="R28" s="27">
        <f t="shared" si="9"/>
        <v>0</v>
      </c>
      <c r="S28" s="27">
        <f t="shared" si="9"/>
        <v>0</v>
      </c>
      <c r="T28" s="27">
        <f t="shared" si="9"/>
        <v>0</v>
      </c>
      <c r="U28" s="27">
        <f t="shared" si="9"/>
        <v>0</v>
      </c>
      <c r="V28" s="27">
        <f t="shared" si="9"/>
        <v>0</v>
      </c>
      <c r="W28" s="27">
        <f t="shared" si="9"/>
        <v>0</v>
      </c>
      <c r="X28" s="27">
        <f t="shared" si="9"/>
        <v>0</v>
      </c>
      <c r="Y28" s="27">
        <f t="shared" si="9"/>
        <v>0</v>
      </c>
      <c r="Z28" s="27">
        <f t="shared" si="9"/>
        <v>0</v>
      </c>
      <c r="AA28" s="27">
        <f t="shared" si="9"/>
        <v>0</v>
      </c>
      <c r="AB28" s="27">
        <f t="shared" si="9"/>
        <v>0</v>
      </c>
      <c r="AC28" s="27">
        <f t="shared" si="9"/>
        <v>0</v>
      </c>
      <c r="AD28" s="27">
        <f t="shared" si="9"/>
        <v>0</v>
      </c>
      <c r="AE28" s="27">
        <f t="shared" si="9"/>
        <v>0</v>
      </c>
      <c r="AF28" s="27">
        <f t="shared" si="9"/>
        <v>0</v>
      </c>
      <c r="AG28" s="27">
        <f t="shared" si="9"/>
        <v>0</v>
      </c>
      <c r="AH28" s="27">
        <f t="shared" si="9"/>
        <v>0</v>
      </c>
      <c r="AI28" s="27">
        <f t="shared" si="9"/>
        <v>0</v>
      </c>
      <c r="AJ28" s="27">
        <f t="shared" si="9"/>
        <v>0</v>
      </c>
      <c r="AK28" s="27">
        <f t="shared" si="9"/>
        <v>0</v>
      </c>
      <c r="AL28" s="27">
        <f t="shared" si="9"/>
        <v>0</v>
      </c>
      <c r="AM28" s="27">
        <f t="shared" si="9"/>
        <v>0</v>
      </c>
      <c r="AN28" s="27">
        <f t="shared" si="9"/>
        <v>0</v>
      </c>
      <c r="AO28" s="27">
        <f t="shared" si="9"/>
        <v>0</v>
      </c>
      <c r="AP28" s="27">
        <f t="shared" si="9"/>
        <v>0</v>
      </c>
      <c r="AQ28" s="27">
        <f t="shared" si="9"/>
        <v>0</v>
      </c>
      <c r="AR28" s="27">
        <f t="shared" si="9"/>
        <v>0</v>
      </c>
      <c r="AS28" s="27">
        <f t="shared" si="9"/>
        <v>0</v>
      </c>
      <c r="AT28" s="27">
        <f t="shared" si="9"/>
        <v>0</v>
      </c>
      <c r="AU28" s="27">
        <f t="shared" si="9"/>
        <v>0</v>
      </c>
      <c r="AV28" s="27">
        <f t="shared" si="9"/>
        <v>0</v>
      </c>
      <c r="AW28" s="27">
        <f t="shared" si="9"/>
        <v>0</v>
      </c>
      <c r="AX28" s="27">
        <f t="shared" si="9"/>
        <v>0</v>
      </c>
      <c r="AY28" s="27">
        <f t="shared" si="9"/>
        <v>0</v>
      </c>
      <c r="AZ28" s="27">
        <f t="shared" si="9"/>
        <v>0</v>
      </c>
      <c r="BA28" s="27">
        <f t="shared" si="9"/>
        <v>0</v>
      </c>
      <c r="BB28" s="27">
        <f t="shared" si="9"/>
        <v>0</v>
      </c>
      <c r="BC28" s="27">
        <f t="shared" si="9"/>
        <v>0</v>
      </c>
      <c r="BD28" s="27">
        <f t="shared" si="9"/>
        <v>0</v>
      </c>
      <c r="BE28" s="27">
        <f t="shared" si="9"/>
        <v>0</v>
      </c>
      <c r="BF28" s="27">
        <f t="shared" si="9"/>
        <v>0</v>
      </c>
      <c r="BG28" s="27">
        <f t="shared" si="9"/>
        <v>0</v>
      </c>
      <c r="BH28" s="27">
        <f t="shared" si="9"/>
        <v>0</v>
      </c>
      <c r="BI28" s="27">
        <f t="shared" si="9"/>
        <v>0</v>
      </c>
      <c r="BJ28" s="27">
        <f t="shared" si="9"/>
        <v>0</v>
      </c>
      <c r="BK28" s="27">
        <f t="shared" si="9"/>
        <v>0</v>
      </c>
    </row>
  </sheetData>
  <sheetProtection algorithmName="SHA-512" hashValue="jZXlqP3ZyqUZJz3qSugJTPs74iFhlliypL4y78qfLefR50jPvrTz7swXezKiOxrBL/2Yyd9/b2k5iiZ6scKO1g==" saltValue="Rr+F1rRgALrpwu5kb+phwA==" spinCount="100000" sheet="1" selectLockedCells="1"/>
  <mergeCells count="36">
    <mergeCell ref="A1:N2"/>
    <mergeCell ref="BC1:BG1"/>
    <mergeCell ref="BH1:BK1"/>
    <mergeCell ref="O1:O2"/>
    <mergeCell ref="P1:P2"/>
    <mergeCell ref="Q1:Q2"/>
    <mergeCell ref="AU1:AU2"/>
    <mergeCell ref="AV1:AV2"/>
    <mergeCell ref="AW1:AW2"/>
    <mergeCell ref="BA1:BA2"/>
    <mergeCell ref="BB1:BB2"/>
    <mergeCell ref="AX1:AZ1"/>
    <mergeCell ref="AP1:AP2"/>
    <mergeCell ref="AQ1:AQ2"/>
    <mergeCell ref="AR1:AR2"/>
    <mergeCell ref="AS1:AS2"/>
    <mergeCell ref="AH1:AH2"/>
    <mergeCell ref="AI1:AI2"/>
    <mergeCell ref="AJ1:AJ2"/>
    <mergeCell ref="AA1:AF1"/>
    <mergeCell ref="AT1:AT2"/>
    <mergeCell ref="AK1:AK2"/>
    <mergeCell ref="AL1:AL2"/>
    <mergeCell ref="AM1:AM2"/>
    <mergeCell ref="AN1:AN2"/>
    <mergeCell ref="AO1:AO2"/>
    <mergeCell ref="W1:W2"/>
    <mergeCell ref="X1:X2"/>
    <mergeCell ref="Y1:Y2"/>
    <mergeCell ref="Z1:Z2"/>
    <mergeCell ref="AG1:AG2"/>
    <mergeCell ref="R1:R2"/>
    <mergeCell ref="S1:S2"/>
    <mergeCell ref="T1:T2"/>
    <mergeCell ref="U1:U2"/>
    <mergeCell ref="V1:V2"/>
  </mergeCells>
  <conditionalFormatting sqref="H4:H23">
    <cfRule type="expression" dxfId="14" priority="2">
      <formula>AND(ISBLANK(H4)=FALSE,(((G4-F4+1)*8)-H4)&lt;0)</formula>
    </cfRule>
  </conditionalFormatting>
  <conditionalFormatting sqref="M4:M23">
    <cfRule type="cellIs" dxfId="13" priority="7" operator="lessThan">
      <formula>0</formula>
    </cfRule>
    <cfRule type="cellIs" dxfId="12" priority="8" operator="greaterThan">
      <formula>0</formula>
    </cfRule>
  </conditionalFormatting>
  <conditionalFormatting sqref="O26:BK26">
    <cfRule type="expression" dxfId="11" priority="6">
      <formula>AND(O$26=0,O$24&gt;0)</formula>
    </cfRule>
  </conditionalFormatting>
  <dataValidations count="7">
    <dataValidation type="list" allowBlank="1" showInputMessage="1" showErrorMessage="1" errorTitle="Attenzione" error="Scegliere una tipologia di evento formativo dall'elenco." sqref="C4:C23" xr:uid="{00000000-0002-0000-0100-000000000000}">
      <formula1>TIPOLOGIA_EVENTO_FORMATIVO</formula1>
    </dataValidation>
    <dataValidation type="list" allowBlank="1" showInputMessage="1" showErrorMessage="1" sqref="O25:BK25" xr:uid="{A95AA974-7466-4D94-93C5-844C50FCC2B3}">
      <formula1>PADRONANZA</formula1>
    </dataValidation>
    <dataValidation allowBlank="1" showInputMessage="1" showErrorMessage="1" errorTitle="Ore non valide" error="Inserire un numero di ore compreso tra un minimo di 4 ed un massimo di 120." sqref="K4:K23 N4:N23" xr:uid="{0DFF171D-DDD3-4546-9E4B-B9F8C1569CDA}"/>
    <dataValidation type="custom" allowBlank="1" showInputMessage="1" showErrorMessage="1" errorTitle="Valore non corretto" error="Inserire un numero maggiore di zero e controllare che la somma dei punteggi allocati per l'evento formativo non superi il punteggio totale." sqref="O4:BK23" xr:uid="{592866FA-D1B5-463F-95BA-97EE90E81C0F}">
      <formula1>AND((O4&gt;0),SUM($O4:$BK4)&lt;=$K4)</formula1>
    </dataValidation>
    <dataValidation type="date" allowBlank="1" showInputMessage="1" showErrorMessage="1" errorTitle="Attenzione" error="Inserire una data valida._x000a_Il valore deve essere successivo alla data di inizio dell'evento." sqref="G4:G23" xr:uid="{A9CD82C0-1C2C-47E8-80D4-89FB93D5681B}">
      <formula1>MAX(DATA_MINIMA,F4)</formula1>
      <formula2>DATA_MASSIMA</formula2>
    </dataValidation>
    <dataValidation type="whole" allowBlank="1" showInputMessage="1" showErrorMessage="1" errorTitle="Ore non valide" error="Inserire un numero di ore compreso tra un minimo di 4 ed un massimo di 8 ore al giorno per il periodo di formazione indicato. In ogni caso, non è possibile inserire più di 300 ore." sqref="H4:H23" xr:uid="{39AF3EF4-686A-45B7-ADF3-1D0E2BA9A413}">
      <formula1>4</formula1>
      <formula2>MIN(300,(G4-F4+1)*8)</formula2>
    </dataValidation>
    <dataValidation allowBlank="1" showInputMessage="1" showErrorMessage="1" errorTitle="Ore non valide" error="Inserire un numero di ore compreso tra un minimo di 4 ed un massimo di 8 ore al giorno per il periodo di formazione indicato. In ogni caso, non è possibile inserire più di 300 ore." sqref="I4:J23" xr:uid="{A57361C3-D5F0-4C87-99D9-0CD27DB70EE2}"/>
  </dataValidations>
  <pageMargins left="0.7" right="0.7" top="0.75" bottom="0.75" header="0.3" footer="0.3"/>
  <pageSetup paperSize="9" orientation="portrait" verticalDpi="1200" r:id="rId1"/>
  <extLst>
    <ext xmlns:x14="http://schemas.microsoft.com/office/spreadsheetml/2009/9/main" uri="{78C0D931-6437-407d-A8EE-F0AAD7539E65}">
      <x14:conditionalFormattings>
        <x14:conditionalFormatting xmlns:xm="http://schemas.microsoft.com/office/excel/2006/main">
          <x14:cfRule type="expression" priority="1" id="{F5232F95-F8AA-4650-9FD5-CBDC11F3E63A}">
            <xm:f>AND(ISBLANK(F4)=FALSE,(F4-IF(FRONTESPIZIO!$B$7=Liste!$A$27,DATA_MINIMA_RINNOVO,DATA_MINIMA))&lt;0)</xm:f>
            <x14:dxf>
              <font>
                <b/>
                <i val="0"/>
                <color rgb="FF9C0006"/>
              </font>
              <fill>
                <patternFill>
                  <bgColor rgb="FFFFC7CE"/>
                </patternFill>
              </fill>
            </x14:dxf>
          </x14:cfRule>
          <xm:sqref>F4:F23</xm:sqref>
        </x14:conditionalFormatting>
        <x14:conditionalFormatting xmlns:xm="http://schemas.microsoft.com/office/excel/2006/main">
          <x14:cfRule type="iconSet" priority="10" id="{721FE153-A9B3-4ADD-9363-B427D8CDE6FE}">
            <x14:iconSet iconSet="4TrafficLights" showValue="0" custom="1">
              <x14:cfvo type="percent">
                <xm:f>0</xm:f>
              </x14:cfvo>
              <x14:cfvo type="num">
                <xm:f>-999</xm:f>
              </x14:cfvo>
              <x14:cfvo type="num">
                <xm:f>0</xm:f>
              </x14:cfvo>
              <x14:cfvo type="num" gte="0">
                <xm:f>0</xm:f>
              </x14:cfvo>
              <x14:cfIcon iconSet="NoIcons" iconId="0"/>
              <x14:cfIcon iconSet="3Symbols2" iconId="0"/>
              <x14:cfIcon iconSet="3Symbols2" iconId="2"/>
              <x14:cfIcon iconSet="3Symbols2" iconId="1"/>
            </x14:iconSet>
          </x14:cfRule>
          <xm:sqref>N4:N23</xm:sqref>
        </x14:conditionalFormatting>
        <x14:conditionalFormatting xmlns:xm="http://schemas.microsoft.com/office/excel/2006/main">
          <x14:cfRule type="iconSet" priority="9" id="{4106D44D-BAC3-46F3-AD01-19BED10BDBBE}">
            <x14:iconSet iconSet="3Symbols2" showValue="0" custom="1">
              <x14:cfvo type="percent">
                <xm:f>0</xm:f>
              </x14:cfvo>
              <x14:cfvo type="num">
                <xm:f>0</xm:f>
              </x14:cfvo>
              <x14:cfvo type="num" gte="0">
                <xm:f>0</xm:f>
              </x14:cfvo>
              <x14:cfIcon iconSet="3Symbols2" iconId="0"/>
              <x14:cfIcon iconSet="3Symbols2" iconId="2"/>
              <x14:cfIcon iconSet="3Symbols2" iconId="1"/>
            </x14:iconSet>
          </x14:cfRule>
          <xm:sqref>N28</xm:sqref>
        </x14:conditionalFormatting>
      </x14:conditionalFormattings>
    </ext>
    <ext xmlns:x14="http://schemas.microsoft.com/office/spreadsheetml/2009/9/main" uri="{CCE6A557-97BC-4b89-ADB6-D9C93CAAB3DF}">
      <x14:dataValidations xmlns:xm="http://schemas.microsoft.com/office/excel/2006/main" count="1">
        <x14:dataValidation type="date" allowBlank="1" showInputMessage="1" showErrorMessage="1" errorTitle="Attenzione" error="Inserire una data valida._x000a_In caso di rinnovo, indicare solo le attività fornative svolte negli ultimi 5 anni." xr:uid="{C146DEE8-1E81-43C7-A29C-E32567D14EED}">
          <x14:formula1>
            <xm:f>IF(FRONTESPIZIO!$B$7=Liste!$A$27,DATA_MINIMA_RINNOVO,DATA_MINIMA)</xm:f>
          </x14:formula1>
          <x14:formula2>
            <xm:f>MIN(DATA_MASSIMA,G4)</xm:f>
          </x14:formula2>
          <xm:sqref>F4:F23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374DA-7199-46D1-AA16-917808D40374}">
  <sheetPr codeName="Foglio3"/>
  <dimension ref="A1:BL26"/>
  <sheetViews>
    <sheetView showGridLines="0" zoomScale="85" zoomScaleNormal="85" workbookViewId="0">
      <pane xSplit="15" ySplit="3" topLeftCell="P4" activePane="bottomRight" state="frozen"/>
      <selection pane="topRight" activeCell="N1" sqref="N1"/>
      <selection pane="bottomLeft" activeCell="A4" sqref="A4"/>
      <selection pane="bottomRight" activeCell="B4" sqref="B4"/>
    </sheetView>
  </sheetViews>
  <sheetFormatPr defaultRowHeight="13.5" x14ac:dyDescent="0.35"/>
  <cols>
    <col min="1" max="1" width="3.6640625" style="4" customWidth="1"/>
    <col min="2" max="2" width="21.265625" style="4" customWidth="1"/>
    <col min="3" max="3" width="17.3984375" style="4" customWidth="1"/>
    <col min="4" max="4" width="22.19921875" style="4" customWidth="1"/>
    <col min="5" max="5" width="12.59765625" style="4" customWidth="1"/>
    <col min="6" max="7" width="8.59765625" style="4" customWidth="1"/>
    <col min="8" max="8" width="35.73046875" style="4" bestFit="1" customWidth="1"/>
    <col min="9" max="9" width="7.59765625" style="4" customWidth="1"/>
    <col min="10" max="11" width="7.59765625" style="60" hidden="1" customWidth="1"/>
    <col min="12" max="14" width="7.59765625" style="4" customWidth="1"/>
    <col min="15" max="15" width="4.59765625" style="4" customWidth="1"/>
    <col min="16" max="64" width="6.3984375" style="4" customWidth="1"/>
    <col min="65" max="16384" width="9.06640625" style="4"/>
  </cols>
  <sheetData>
    <row r="1" spans="1:64" s="9" customFormat="1" ht="18" customHeight="1" x14ac:dyDescent="0.45">
      <c r="A1" s="95" t="s">
        <v>245</v>
      </c>
      <c r="B1" s="96"/>
      <c r="C1" s="96"/>
      <c r="D1" s="96"/>
      <c r="E1" s="96"/>
      <c r="F1" s="96"/>
      <c r="G1" s="96"/>
      <c r="H1" s="96"/>
      <c r="I1" s="96"/>
      <c r="J1" s="96"/>
      <c r="K1" s="96"/>
      <c r="L1" s="96"/>
      <c r="M1" s="96"/>
      <c r="N1" s="96"/>
      <c r="O1" s="97"/>
      <c r="P1" s="82" t="s">
        <v>20</v>
      </c>
      <c r="Q1" s="82" t="s">
        <v>21</v>
      </c>
      <c r="R1" s="82" t="s">
        <v>22</v>
      </c>
      <c r="S1" s="82" t="s">
        <v>23</v>
      </c>
      <c r="T1" s="82" t="s">
        <v>84</v>
      </c>
      <c r="U1" s="82" t="s">
        <v>85</v>
      </c>
      <c r="V1" s="82" t="s">
        <v>86</v>
      </c>
      <c r="W1" s="82" t="s">
        <v>87</v>
      </c>
      <c r="X1" s="82" t="s">
        <v>88</v>
      </c>
      <c r="Y1" s="82" t="s">
        <v>89</v>
      </c>
      <c r="Z1" s="82" t="s">
        <v>90</v>
      </c>
      <c r="AA1" s="82" t="s">
        <v>91</v>
      </c>
      <c r="AB1" s="84" t="s">
        <v>162</v>
      </c>
      <c r="AC1" s="84"/>
      <c r="AD1" s="84"/>
      <c r="AE1" s="84"/>
      <c r="AF1" s="84"/>
      <c r="AG1" s="84"/>
      <c r="AH1" s="83" t="s">
        <v>151</v>
      </c>
      <c r="AI1" s="83" t="s">
        <v>107</v>
      </c>
      <c r="AJ1" s="83" t="s">
        <v>108</v>
      </c>
      <c r="AK1" s="83" t="s">
        <v>24</v>
      </c>
      <c r="AL1" s="85" t="s">
        <v>121</v>
      </c>
      <c r="AM1" s="85" t="s">
        <v>122</v>
      </c>
      <c r="AN1" s="85" t="s">
        <v>123</v>
      </c>
      <c r="AO1" s="85" t="s">
        <v>124</v>
      </c>
      <c r="AP1" s="85" t="s">
        <v>125</v>
      </c>
      <c r="AQ1" s="85" t="s">
        <v>126</v>
      </c>
      <c r="AR1" s="85" t="s">
        <v>127</v>
      </c>
      <c r="AS1" s="85" t="s">
        <v>128</v>
      </c>
      <c r="AT1" s="85" t="s">
        <v>129</v>
      </c>
      <c r="AU1" s="85" t="s">
        <v>130</v>
      </c>
      <c r="AV1" s="85" t="s">
        <v>131</v>
      </c>
      <c r="AW1" s="85" t="s">
        <v>132</v>
      </c>
      <c r="AX1" s="94" t="s">
        <v>145</v>
      </c>
      <c r="AY1" s="93" t="s">
        <v>146</v>
      </c>
      <c r="AZ1" s="93"/>
      <c r="BA1" s="93"/>
      <c r="BB1" s="94" t="s">
        <v>149</v>
      </c>
      <c r="BC1" s="94" t="s">
        <v>150</v>
      </c>
      <c r="BD1" s="92" t="s">
        <v>166</v>
      </c>
      <c r="BE1" s="93"/>
      <c r="BF1" s="93"/>
      <c r="BG1" s="93"/>
      <c r="BH1" s="93"/>
      <c r="BI1" s="92" t="s">
        <v>165</v>
      </c>
      <c r="BJ1" s="93"/>
      <c r="BK1" s="93"/>
      <c r="BL1" s="93"/>
    </row>
    <row r="2" spans="1:64" s="13" customFormat="1" ht="110" customHeight="1" x14ac:dyDescent="0.35">
      <c r="A2" s="98"/>
      <c r="B2" s="99"/>
      <c r="C2" s="99"/>
      <c r="D2" s="99"/>
      <c r="E2" s="99"/>
      <c r="F2" s="99"/>
      <c r="G2" s="99"/>
      <c r="H2" s="99"/>
      <c r="I2" s="99"/>
      <c r="J2" s="99"/>
      <c r="K2" s="99"/>
      <c r="L2" s="99"/>
      <c r="M2" s="99"/>
      <c r="N2" s="99"/>
      <c r="O2" s="100"/>
      <c r="P2" s="82"/>
      <c r="Q2" s="82"/>
      <c r="R2" s="82"/>
      <c r="S2" s="82"/>
      <c r="T2" s="82"/>
      <c r="U2" s="82"/>
      <c r="V2" s="82"/>
      <c r="W2" s="82"/>
      <c r="X2" s="82"/>
      <c r="Y2" s="82"/>
      <c r="Z2" s="82"/>
      <c r="AA2" s="82"/>
      <c r="AB2" s="11" t="s">
        <v>163</v>
      </c>
      <c r="AC2" s="11" t="s">
        <v>102</v>
      </c>
      <c r="AD2" s="11" t="s">
        <v>103</v>
      </c>
      <c r="AE2" s="11" t="s">
        <v>104</v>
      </c>
      <c r="AF2" s="11" t="s">
        <v>105</v>
      </c>
      <c r="AG2" s="11" t="s">
        <v>106</v>
      </c>
      <c r="AH2" s="83"/>
      <c r="AI2" s="83"/>
      <c r="AJ2" s="83"/>
      <c r="AK2" s="83"/>
      <c r="AL2" s="85"/>
      <c r="AM2" s="85"/>
      <c r="AN2" s="85"/>
      <c r="AO2" s="85"/>
      <c r="AP2" s="85"/>
      <c r="AQ2" s="85"/>
      <c r="AR2" s="85"/>
      <c r="AS2" s="85"/>
      <c r="AT2" s="85"/>
      <c r="AU2" s="85"/>
      <c r="AV2" s="85"/>
      <c r="AW2" s="85"/>
      <c r="AX2" s="94"/>
      <c r="AY2" s="12" t="s">
        <v>164</v>
      </c>
      <c r="AZ2" s="12" t="s">
        <v>147</v>
      </c>
      <c r="BA2" s="12" t="s">
        <v>148</v>
      </c>
      <c r="BB2" s="94"/>
      <c r="BC2" s="94"/>
      <c r="BD2" s="12" t="s">
        <v>168</v>
      </c>
      <c r="BE2" s="12" t="s">
        <v>152</v>
      </c>
      <c r="BF2" s="12" t="s">
        <v>153</v>
      </c>
      <c r="BG2" s="12" t="s">
        <v>154</v>
      </c>
      <c r="BH2" s="12" t="s">
        <v>155</v>
      </c>
      <c r="BI2" s="12" t="s">
        <v>167</v>
      </c>
      <c r="BJ2" s="12" t="s">
        <v>156</v>
      </c>
      <c r="BK2" s="12" t="s">
        <v>157</v>
      </c>
      <c r="BL2" s="12" t="s">
        <v>158</v>
      </c>
    </row>
    <row r="3" spans="1:64" ht="35" customHeight="1" x14ac:dyDescent="0.35">
      <c r="A3" s="14" t="s">
        <v>44</v>
      </c>
      <c r="B3" s="15" t="s">
        <v>174</v>
      </c>
      <c r="C3" s="14" t="s">
        <v>175</v>
      </c>
      <c r="D3" s="14" t="s">
        <v>181</v>
      </c>
      <c r="E3" s="14" t="s">
        <v>180</v>
      </c>
      <c r="F3" s="14" t="s">
        <v>15</v>
      </c>
      <c r="G3" s="14" t="s">
        <v>16</v>
      </c>
      <c r="H3" s="16" t="s">
        <v>177</v>
      </c>
      <c r="I3" s="16" t="s">
        <v>176</v>
      </c>
      <c r="J3" s="61" t="s">
        <v>251</v>
      </c>
      <c r="K3" s="61" t="s">
        <v>250</v>
      </c>
      <c r="L3" s="16" t="s">
        <v>202</v>
      </c>
      <c r="M3" s="16" t="s">
        <v>159</v>
      </c>
      <c r="N3" s="16" t="s">
        <v>201</v>
      </c>
      <c r="O3" s="16" t="s">
        <v>200</v>
      </c>
      <c r="P3" s="5" t="s">
        <v>72</v>
      </c>
      <c r="Q3" s="5" t="s">
        <v>73</v>
      </c>
      <c r="R3" s="5" t="s">
        <v>74</v>
      </c>
      <c r="S3" s="5" t="s">
        <v>75</v>
      </c>
      <c r="T3" s="5" t="s">
        <v>76</v>
      </c>
      <c r="U3" s="5" t="s">
        <v>77</v>
      </c>
      <c r="V3" s="5" t="s">
        <v>78</v>
      </c>
      <c r="W3" s="5" t="s">
        <v>79</v>
      </c>
      <c r="X3" s="5" t="s">
        <v>80</v>
      </c>
      <c r="Y3" s="5" t="s">
        <v>81</v>
      </c>
      <c r="Z3" s="5" t="s">
        <v>82</v>
      </c>
      <c r="AA3" s="5" t="s">
        <v>83</v>
      </c>
      <c r="AB3" s="6" t="s">
        <v>95</v>
      </c>
      <c r="AC3" s="6" t="s">
        <v>94</v>
      </c>
      <c r="AD3" s="6" t="s">
        <v>93</v>
      </c>
      <c r="AE3" s="6" t="s">
        <v>92</v>
      </c>
      <c r="AF3" s="6" t="s">
        <v>96</v>
      </c>
      <c r="AG3" s="6" t="s">
        <v>97</v>
      </c>
      <c r="AH3" s="6" t="s">
        <v>98</v>
      </c>
      <c r="AI3" s="6" t="s">
        <v>99</v>
      </c>
      <c r="AJ3" s="6" t="s">
        <v>100</v>
      </c>
      <c r="AK3" s="6" t="s">
        <v>101</v>
      </c>
      <c r="AL3" s="7" t="s">
        <v>109</v>
      </c>
      <c r="AM3" s="7" t="s">
        <v>110</v>
      </c>
      <c r="AN3" s="7" t="s">
        <v>111</v>
      </c>
      <c r="AO3" s="7" t="s">
        <v>112</v>
      </c>
      <c r="AP3" s="7" t="s">
        <v>113</v>
      </c>
      <c r="AQ3" s="7" t="s">
        <v>114</v>
      </c>
      <c r="AR3" s="7" t="s">
        <v>115</v>
      </c>
      <c r="AS3" s="7" t="s">
        <v>116</v>
      </c>
      <c r="AT3" s="7" t="s">
        <v>117</v>
      </c>
      <c r="AU3" s="7" t="s">
        <v>118</v>
      </c>
      <c r="AV3" s="7" t="s">
        <v>119</v>
      </c>
      <c r="AW3" s="7" t="s">
        <v>120</v>
      </c>
      <c r="AX3" s="8" t="s">
        <v>17</v>
      </c>
      <c r="AY3" s="8" t="s">
        <v>133</v>
      </c>
      <c r="AZ3" s="8" t="s">
        <v>134</v>
      </c>
      <c r="BA3" s="8" t="s">
        <v>135</v>
      </c>
      <c r="BB3" s="8" t="s">
        <v>18</v>
      </c>
      <c r="BC3" s="8" t="s">
        <v>19</v>
      </c>
      <c r="BD3" s="8" t="s">
        <v>136</v>
      </c>
      <c r="BE3" s="8" t="s">
        <v>137</v>
      </c>
      <c r="BF3" s="8" t="s">
        <v>138</v>
      </c>
      <c r="BG3" s="8" t="s">
        <v>139</v>
      </c>
      <c r="BH3" s="8" t="s">
        <v>140</v>
      </c>
      <c r="BI3" s="8" t="s">
        <v>141</v>
      </c>
      <c r="BJ3" s="8" t="s">
        <v>142</v>
      </c>
      <c r="BK3" s="8" t="s">
        <v>143</v>
      </c>
      <c r="BL3" s="8" t="s">
        <v>144</v>
      </c>
    </row>
    <row r="4" spans="1:64" s="17" customFormat="1" x14ac:dyDescent="0.45">
      <c r="A4" s="41">
        <v>1</v>
      </c>
      <c r="B4" s="35"/>
      <c r="C4" s="35"/>
      <c r="D4" s="35"/>
      <c r="E4" s="35"/>
      <c r="F4" s="37"/>
      <c r="G4" s="37"/>
      <c r="H4" s="34"/>
      <c r="I4" s="38"/>
      <c r="J4" s="57">
        <f>IF(ISBLANK(I4),0,(($G4-$F4)/30)-I4)</f>
        <v>0</v>
      </c>
      <c r="K4" s="57">
        <f>IF(ISBLANK(F4),0,F4-IF(FRONTESPIZIO!$B$7=Liste!$A$27,DATA_MINIMA_RINNOVO,DATA_MINIMA))</f>
        <v>0</v>
      </c>
      <c r="L4" s="25">
        <f t="shared" ref="L4:L23" si="0">IF(ISBLANK(H4),0,ROUND(I4*VLOOKUP(H4,RESPONSABILITA_MOL,2,FALSE),0))</f>
        <v>0</v>
      </c>
      <c r="M4" s="25">
        <f t="shared" ref="M4:M23" si="1">SUM(P4:BL4)</f>
        <v>0</v>
      </c>
      <c r="N4" s="25">
        <f>L4-M4</f>
        <v>0</v>
      </c>
      <c r="O4" s="26">
        <f>IF(L4=0,-1000,IF(OR((J4&lt;0),(K4&lt;0)),-10,L4-M4))</f>
        <v>-1000</v>
      </c>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row>
    <row r="5" spans="1:64" s="17" customFormat="1" x14ac:dyDescent="0.45">
      <c r="A5" s="41">
        <v>2</v>
      </c>
      <c r="B5" s="35"/>
      <c r="C5" s="35"/>
      <c r="D5" s="35"/>
      <c r="E5" s="35"/>
      <c r="F5" s="37"/>
      <c r="G5" s="37"/>
      <c r="H5" s="34"/>
      <c r="I5" s="38"/>
      <c r="J5" s="57">
        <f t="shared" ref="J5:J23" si="2">IF(ISBLANK(I5),0,(($G5-$F5)/30)-I5)</f>
        <v>0</v>
      </c>
      <c r="K5" s="57">
        <f>IF(ISBLANK(F5),0,F5-IF(FRONTESPIZIO!$B$7=Liste!$A$27,DATA_MINIMA_RINNOVO,DATA_MINIMA))</f>
        <v>0</v>
      </c>
      <c r="L5" s="25">
        <f t="shared" si="0"/>
        <v>0</v>
      </c>
      <c r="M5" s="25">
        <f t="shared" si="1"/>
        <v>0</v>
      </c>
      <c r="N5" s="25">
        <f t="shared" ref="N5:N23" si="3">L5-M5</f>
        <v>0</v>
      </c>
      <c r="O5" s="26">
        <f t="shared" ref="O5:O23" si="4">IF(L5=0,-1000,IF(OR((J5&lt;0),(K5&lt;0)),-10,L5-M5))</f>
        <v>-1000</v>
      </c>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row>
    <row r="6" spans="1:64" s="17" customFormat="1" x14ac:dyDescent="0.45">
      <c r="A6" s="41">
        <v>3</v>
      </c>
      <c r="B6" s="35"/>
      <c r="C6" s="35"/>
      <c r="D6" s="35"/>
      <c r="E6" s="35"/>
      <c r="F6" s="37"/>
      <c r="G6" s="37"/>
      <c r="H6" s="34"/>
      <c r="I6" s="38"/>
      <c r="J6" s="57">
        <f t="shared" si="2"/>
        <v>0</v>
      </c>
      <c r="K6" s="57">
        <f>IF(ISBLANK(F6),0,F6-IF(FRONTESPIZIO!$B$7=Liste!$A$27,DATA_MINIMA_RINNOVO,DATA_MINIMA))</f>
        <v>0</v>
      </c>
      <c r="L6" s="25">
        <f t="shared" si="0"/>
        <v>0</v>
      </c>
      <c r="M6" s="25">
        <f t="shared" si="1"/>
        <v>0</v>
      </c>
      <c r="N6" s="25">
        <f t="shared" si="3"/>
        <v>0</v>
      </c>
      <c r="O6" s="26">
        <f t="shared" si="4"/>
        <v>-1000</v>
      </c>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1:64" s="17" customFormat="1" x14ac:dyDescent="0.45">
      <c r="A7" s="41">
        <v>4</v>
      </c>
      <c r="B7" s="35"/>
      <c r="C7" s="35"/>
      <c r="D7" s="35"/>
      <c r="E7" s="35"/>
      <c r="F7" s="37"/>
      <c r="G7" s="37"/>
      <c r="H7" s="34"/>
      <c r="I7" s="38"/>
      <c r="J7" s="57">
        <f t="shared" si="2"/>
        <v>0</v>
      </c>
      <c r="K7" s="57">
        <f>IF(ISBLANK(F7),0,F7-IF(FRONTESPIZIO!$B$7=Liste!$A$27,DATA_MINIMA_RINNOVO,DATA_MINIMA))</f>
        <v>0</v>
      </c>
      <c r="L7" s="25">
        <f t="shared" si="0"/>
        <v>0</v>
      </c>
      <c r="M7" s="25">
        <f t="shared" si="1"/>
        <v>0</v>
      </c>
      <c r="N7" s="25">
        <f t="shared" si="3"/>
        <v>0</v>
      </c>
      <c r="O7" s="26">
        <f t="shared" si="4"/>
        <v>-1000</v>
      </c>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s="17" customFormat="1" x14ac:dyDescent="0.45">
      <c r="A8" s="41">
        <v>5</v>
      </c>
      <c r="B8" s="35"/>
      <c r="C8" s="35"/>
      <c r="D8" s="35"/>
      <c r="E8" s="35"/>
      <c r="F8" s="37"/>
      <c r="G8" s="37"/>
      <c r="H8" s="34"/>
      <c r="I8" s="38"/>
      <c r="J8" s="57">
        <f t="shared" si="2"/>
        <v>0</v>
      </c>
      <c r="K8" s="57">
        <f>IF(ISBLANK(F8),0,F8-IF(FRONTESPIZIO!$B$7=Liste!$A$27,DATA_MINIMA_RINNOVO,DATA_MINIMA))</f>
        <v>0</v>
      </c>
      <c r="L8" s="25">
        <f t="shared" si="0"/>
        <v>0</v>
      </c>
      <c r="M8" s="25">
        <f t="shared" si="1"/>
        <v>0</v>
      </c>
      <c r="N8" s="25">
        <f t="shared" si="3"/>
        <v>0</v>
      </c>
      <c r="O8" s="26">
        <f t="shared" si="4"/>
        <v>-1000</v>
      </c>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s="17" customFormat="1" x14ac:dyDescent="0.45">
      <c r="A9" s="41">
        <v>6</v>
      </c>
      <c r="B9" s="35"/>
      <c r="C9" s="35"/>
      <c r="D9" s="35"/>
      <c r="E9" s="35"/>
      <c r="F9" s="37"/>
      <c r="G9" s="37"/>
      <c r="H9" s="34"/>
      <c r="I9" s="38"/>
      <c r="J9" s="57">
        <f t="shared" si="2"/>
        <v>0</v>
      </c>
      <c r="K9" s="57">
        <f>IF(ISBLANK(F9),0,F9-IF(FRONTESPIZIO!$B$7=Liste!$A$27,DATA_MINIMA_RINNOVO,DATA_MINIMA))</f>
        <v>0</v>
      </c>
      <c r="L9" s="25">
        <f t="shared" si="0"/>
        <v>0</v>
      </c>
      <c r="M9" s="25">
        <f t="shared" si="1"/>
        <v>0</v>
      </c>
      <c r="N9" s="25">
        <f t="shared" si="3"/>
        <v>0</v>
      </c>
      <c r="O9" s="26">
        <f t="shared" si="4"/>
        <v>-1000</v>
      </c>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s="17" customFormat="1" x14ac:dyDescent="0.45">
      <c r="A10" s="41">
        <v>7</v>
      </c>
      <c r="B10" s="35"/>
      <c r="C10" s="35"/>
      <c r="D10" s="35"/>
      <c r="E10" s="35"/>
      <c r="F10" s="37"/>
      <c r="G10" s="37"/>
      <c r="H10" s="34"/>
      <c r="I10" s="38"/>
      <c r="J10" s="57">
        <f t="shared" si="2"/>
        <v>0</v>
      </c>
      <c r="K10" s="57">
        <f>IF(ISBLANK(F10),0,F10-IF(FRONTESPIZIO!$B$7=Liste!$A$27,DATA_MINIMA_RINNOVO,DATA_MINIMA))</f>
        <v>0</v>
      </c>
      <c r="L10" s="25">
        <f t="shared" si="0"/>
        <v>0</v>
      </c>
      <c r="M10" s="25">
        <f t="shared" si="1"/>
        <v>0</v>
      </c>
      <c r="N10" s="25">
        <f t="shared" si="3"/>
        <v>0</v>
      </c>
      <c r="O10" s="26">
        <f t="shared" si="4"/>
        <v>-1000</v>
      </c>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row>
    <row r="11" spans="1:64" s="17" customFormat="1" x14ac:dyDescent="0.45">
      <c r="A11" s="41">
        <v>8</v>
      </c>
      <c r="B11" s="35"/>
      <c r="C11" s="35"/>
      <c r="D11" s="35"/>
      <c r="E11" s="35"/>
      <c r="F11" s="37"/>
      <c r="G11" s="37"/>
      <c r="H11" s="34"/>
      <c r="I11" s="38"/>
      <c r="J11" s="57">
        <f t="shared" si="2"/>
        <v>0</v>
      </c>
      <c r="K11" s="57">
        <f>IF(ISBLANK(F11),0,F11-IF(FRONTESPIZIO!$B$7=Liste!$A$27,DATA_MINIMA_RINNOVO,DATA_MINIMA))</f>
        <v>0</v>
      </c>
      <c r="L11" s="25">
        <f t="shared" si="0"/>
        <v>0</v>
      </c>
      <c r="M11" s="25">
        <f t="shared" si="1"/>
        <v>0</v>
      </c>
      <c r="N11" s="25">
        <f t="shared" si="3"/>
        <v>0</v>
      </c>
      <c r="O11" s="26">
        <f t="shared" si="4"/>
        <v>-1000</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row>
    <row r="12" spans="1:64" s="17" customFormat="1" x14ac:dyDescent="0.45">
      <c r="A12" s="41">
        <v>9</v>
      </c>
      <c r="B12" s="35"/>
      <c r="C12" s="35"/>
      <c r="D12" s="35"/>
      <c r="E12" s="35"/>
      <c r="F12" s="37"/>
      <c r="G12" s="37"/>
      <c r="H12" s="34"/>
      <c r="I12" s="38"/>
      <c r="J12" s="57">
        <f t="shared" si="2"/>
        <v>0</v>
      </c>
      <c r="K12" s="57">
        <f>IF(ISBLANK(F12),0,F12-IF(FRONTESPIZIO!$B$7=Liste!$A$27,DATA_MINIMA_RINNOVO,DATA_MINIMA))</f>
        <v>0</v>
      </c>
      <c r="L12" s="25">
        <f t="shared" si="0"/>
        <v>0</v>
      </c>
      <c r="M12" s="25">
        <f t="shared" si="1"/>
        <v>0</v>
      </c>
      <c r="N12" s="25">
        <f t="shared" si="3"/>
        <v>0</v>
      </c>
      <c r="O12" s="26">
        <f t="shared" si="4"/>
        <v>-1000</v>
      </c>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row>
    <row r="13" spans="1:64" s="17" customFormat="1" x14ac:dyDescent="0.45">
      <c r="A13" s="41">
        <v>10</v>
      </c>
      <c r="B13" s="35"/>
      <c r="C13" s="35"/>
      <c r="D13" s="35"/>
      <c r="E13" s="35"/>
      <c r="F13" s="37"/>
      <c r="G13" s="37"/>
      <c r="H13" s="34"/>
      <c r="I13" s="38"/>
      <c r="J13" s="57">
        <f t="shared" si="2"/>
        <v>0</v>
      </c>
      <c r="K13" s="57">
        <f>IF(ISBLANK(F13),0,F13-IF(FRONTESPIZIO!$B$7=Liste!$A$27,DATA_MINIMA_RINNOVO,DATA_MINIMA))</f>
        <v>0</v>
      </c>
      <c r="L13" s="25">
        <f t="shared" si="0"/>
        <v>0</v>
      </c>
      <c r="M13" s="25">
        <f t="shared" si="1"/>
        <v>0</v>
      </c>
      <c r="N13" s="25">
        <f t="shared" si="3"/>
        <v>0</v>
      </c>
      <c r="O13" s="26">
        <f t="shared" si="4"/>
        <v>-1000</v>
      </c>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row>
    <row r="14" spans="1:64" s="17" customFormat="1" x14ac:dyDescent="0.45">
      <c r="A14" s="41">
        <v>11</v>
      </c>
      <c r="B14" s="35"/>
      <c r="C14" s="35"/>
      <c r="D14" s="35"/>
      <c r="E14" s="35"/>
      <c r="F14" s="37"/>
      <c r="G14" s="37"/>
      <c r="H14" s="34"/>
      <c r="I14" s="38"/>
      <c r="J14" s="57">
        <f t="shared" si="2"/>
        <v>0</v>
      </c>
      <c r="K14" s="57">
        <f>IF(ISBLANK(F14),0,F14-IF(FRONTESPIZIO!$B$7=Liste!$A$27,DATA_MINIMA_RINNOVO,DATA_MINIMA))</f>
        <v>0</v>
      </c>
      <c r="L14" s="25">
        <f t="shared" si="0"/>
        <v>0</v>
      </c>
      <c r="M14" s="25">
        <f t="shared" si="1"/>
        <v>0</v>
      </c>
      <c r="N14" s="25">
        <f t="shared" si="3"/>
        <v>0</v>
      </c>
      <c r="O14" s="26">
        <f t="shared" si="4"/>
        <v>-1000</v>
      </c>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row>
    <row r="15" spans="1:64" s="17" customFormat="1" x14ac:dyDescent="0.45">
      <c r="A15" s="41">
        <v>12</v>
      </c>
      <c r="B15" s="35"/>
      <c r="C15" s="35"/>
      <c r="D15" s="35"/>
      <c r="E15" s="35"/>
      <c r="F15" s="37"/>
      <c r="G15" s="37"/>
      <c r="H15" s="34"/>
      <c r="I15" s="38"/>
      <c r="J15" s="57">
        <f t="shared" si="2"/>
        <v>0</v>
      </c>
      <c r="K15" s="57">
        <f>IF(ISBLANK(F15),0,F15-IF(FRONTESPIZIO!$B$7=Liste!$A$27,DATA_MINIMA_RINNOVO,DATA_MINIMA))</f>
        <v>0</v>
      </c>
      <c r="L15" s="25">
        <f t="shared" si="0"/>
        <v>0</v>
      </c>
      <c r="M15" s="25">
        <f t="shared" si="1"/>
        <v>0</v>
      </c>
      <c r="N15" s="25">
        <f t="shared" si="3"/>
        <v>0</v>
      </c>
      <c r="O15" s="26">
        <f t="shared" si="4"/>
        <v>-1000</v>
      </c>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row>
    <row r="16" spans="1:64" s="17" customFormat="1" x14ac:dyDescent="0.45">
      <c r="A16" s="41">
        <v>13</v>
      </c>
      <c r="B16" s="35"/>
      <c r="C16" s="35"/>
      <c r="D16" s="35"/>
      <c r="E16" s="35"/>
      <c r="F16" s="37"/>
      <c r="G16" s="37"/>
      <c r="H16" s="34"/>
      <c r="I16" s="38"/>
      <c r="J16" s="57">
        <f t="shared" si="2"/>
        <v>0</v>
      </c>
      <c r="K16" s="57">
        <f>IF(ISBLANK(F16),0,F16-IF(FRONTESPIZIO!$B$7=Liste!$A$27,DATA_MINIMA_RINNOVO,DATA_MINIMA))</f>
        <v>0</v>
      </c>
      <c r="L16" s="25">
        <f t="shared" si="0"/>
        <v>0</v>
      </c>
      <c r="M16" s="25">
        <f t="shared" si="1"/>
        <v>0</v>
      </c>
      <c r="N16" s="25">
        <f t="shared" si="3"/>
        <v>0</v>
      </c>
      <c r="O16" s="26">
        <f t="shared" si="4"/>
        <v>-1000</v>
      </c>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row>
    <row r="17" spans="1:64" s="17" customFormat="1" x14ac:dyDescent="0.45">
      <c r="A17" s="41">
        <v>14</v>
      </c>
      <c r="B17" s="35"/>
      <c r="C17" s="35"/>
      <c r="D17" s="35"/>
      <c r="E17" s="35"/>
      <c r="F17" s="37"/>
      <c r="G17" s="37"/>
      <c r="H17" s="34"/>
      <c r="I17" s="38"/>
      <c r="J17" s="57">
        <f t="shared" si="2"/>
        <v>0</v>
      </c>
      <c r="K17" s="57">
        <f>IF(ISBLANK(F17),0,F17-IF(FRONTESPIZIO!$B$7=Liste!$A$27,DATA_MINIMA_RINNOVO,DATA_MINIMA))</f>
        <v>0</v>
      </c>
      <c r="L17" s="25">
        <f t="shared" si="0"/>
        <v>0</v>
      </c>
      <c r="M17" s="25">
        <f t="shared" si="1"/>
        <v>0</v>
      </c>
      <c r="N17" s="25">
        <f t="shared" si="3"/>
        <v>0</v>
      </c>
      <c r="O17" s="26">
        <f t="shared" si="4"/>
        <v>-1000</v>
      </c>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1:64" s="17" customFormat="1" x14ac:dyDescent="0.45">
      <c r="A18" s="41">
        <v>15</v>
      </c>
      <c r="B18" s="35"/>
      <c r="C18" s="35"/>
      <c r="D18" s="35"/>
      <c r="E18" s="35"/>
      <c r="F18" s="37"/>
      <c r="G18" s="37"/>
      <c r="H18" s="34"/>
      <c r="I18" s="38"/>
      <c r="J18" s="57">
        <f t="shared" si="2"/>
        <v>0</v>
      </c>
      <c r="K18" s="57">
        <f>IF(ISBLANK(F18),0,F18-IF(FRONTESPIZIO!$B$7=Liste!$A$27,DATA_MINIMA_RINNOVO,DATA_MINIMA))</f>
        <v>0</v>
      </c>
      <c r="L18" s="25">
        <f t="shared" si="0"/>
        <v>0</v>
      </c>
      <c r="M18" s="25">
        <f t="shared" si="1"/>
        <v>0</v>
      </c>
      <c r="N18" s="25">
        <f t="shared" si="3"/>
        <v>0</v>
      </c>
      <c r="O18" s="26">
        <f t="shared" si="4"/>
        <v>-1000</v>
      </c>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row>
    <row r="19" spans="1:64" s="17" customFormat="1" x14ac:dyDescent="0.45">
      <c r="A19" s="41">
        <v>16</v>
      </c>
      <c r="B19" s="35"/>
      <c r="C19" s="35"/>
      <c r="D19" s="35"/>
      <c r="E19" s="35"/>
      <c r="F19" s="37"/>
      <c r="G19" s="37"/>
      <c r="H19" s="34"/>
      <c r="I19" s="38"/>
      <c r="J19" s="57">
        <f t="shared" si="2"/>
        <v>0</v>
      </c>
      <c r="K19" s="57">
        <f>IF(ISBLANK(F19),0,F19-IF(FRONTESPIZIO!$B$7=Liste!$A$27,DATA_MINIMA_RINNOVO,DATA_MINIMA))</f>
        <v>0</v>
      </c>
      <c r="L19" s="25">
        <f t="shared" si="0"/>
        <v>0</v>
      </c>
      <c r="M19" s="25">
        <f t="shared" si="1"/>
        <v>0</v>
      </c>
      <c r="N19" s="25">
        <f t="shared" si="3"/>
        <v>0</v>
      </c>
      <c r="O19" s="26">
        <f t="shared" si="4"/>
        <v>-1000</v>
      </c>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row>
    <row r="20" spans="1:64" s="17" customFormat="1" x14ac:dyDescent="0.45">
      <c r="A20" s="41">
        <v>17</v>
      </c>
      <c r="B20" s="35"/>
      <c r="C20" s="35"/>
      <c r="D20" s="35"/>
      <c r="E20" s="35"/>
      <c r="F20" s="37"/>
      <c r="G20" s="37"/>
      <c r="H20" s="34"/>
      <c r="I20" s="38"/>
      <c r="J20" s="57">
        <f t="shared" si="2"/>
        <v>0</v>
      </c>
      <c r="K20" s="57">
        <f>IF(ISBLANK(F20),0,F20-IF(FRONTESPIZIO!$B$7=Liste!$A$27,DATA_MINIMA_RINNOVO,DATA_MINIMA))</f>
        <v>0</v>
      </c>
      <c r="L20" s="25">
        <f t="shared" si="0"/>
        <v>0</v>
      </c>
      <c r="M20" s="25">
        <f t="shared" si="1"/>
        <v>0</v>
      </c>
      <c r="N20" s="25">
        <f t="shared" si="3"/>
        <v>0</v>
      </c>
      <c r="O20" s="26">
        <f t="shared" si="4"/>
        <v>-1000</v>
      </c>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s="17" customFormat="1" x14ac:dyDescent="0.45">
      <c r="A21" s="41">
        <v>18</v>
      </c>
      <c r="B21" s="35"/>
      <c r="C21" s="35"/>
      <c r="D21" s="35"/>
      <c r="E21" s="35"/>
      <c r="F21" s="37"/>
      <c r="G21" s="37"/>
      <c r="H21" s="34"/>
      <c r="I21" s="38"/>
      <c r="J21" s="57">
        <f t="shared" si="2"/>
        <v>0</v>
      </c>
      <c r="K21" s="57">
        <f>IF(ISBLANK(F21),0,F21-IF(FRONTESPIZIO!$B$7=Liste!$A$27,DATA_MINIMA_RINNOVO,DATA_MINIMA))</f>
        <v>0</v>
      </c>
      <c r="L21" s="25">
        <f t="shared" si="0"/>
        <v>0</v>
      </c>
      <c r="M21" s="25">
        <f t="shared" si="1"/>
        <v>0</v>
      </c>
      <c r="N21" s="25">
        <f t="shared" si="3"/>
        <v>0</v>
      </c>
      <c r="O21" s="26">
        <f t="shared" si="4"/>
        <v>-1000</v>
      </c>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row>
    <row r="22" spans="1:64" s="17" customFormat="1" x14ac:dyDescent="0.45">
      <c r="A22" s="41">
        <v>19</v>
      </c>
      <c r="B22" s="35"/>
      <c r="C22" s="35"/>
      <c r="D22" s="35"/>
      <c r="E22" s="35"/>
      <c r="F22" s="37"/>
      <c r="G22" s="37"/>
      <c r="H22" s="34"/>
      <c r="I22" s="38"/>
      <c r="J22" s="57">
        <f t="shared" si="2"/>
        <v>0</v>
      </c>
      <c r="K22" s="57">
        <f>IF(ISBLANK(F22),0,F22-IF(FRONTESPIZIO!$B$7=Liste!$A$27,DATA_MINIMA_RINNOVO,DATA_MINIMA))</f>
        <v>0</v>
      </c>
      <c r="L22" s="25">
        <f t="shared" si="0"/>
        <v>0</v>
      </c>
      <c r="M22" s="25">
        <f t="shared" si="1"/>
        <v>0</v>
      </c>
      <c r="N22" s="25">
        <f t="shared" si="3"/>
        <v>0</v>
      </c>
      <c r="O22" s="26">
        <f t="shared" si="4"/>
        <v>-1000</v>
      </c>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row>
    <row r="23" spans="1:64" s="17" customFormat="1" x14ac:dyDescent="0.45">
      <c r="A23" s="41">
        <v>20</v>
      </c>
      <c r="B23" s="35"/>
      <c r="C23" s="35"/>
      <c r="D23" s="35"/>
      <c r="E23" s="35"/>
      <c r="F23" s="37"/>
      <c r="G23" s="37"/>
      <c r="H23" s="34"/>
      <c r="I23" s="38"/>
      <c r="J23" s="57">
        <f t="shared" si="2"/>
        <v>0</v>
      </c>
      <c r="K23" s="57">
        <f>IF(ISBLANK(F23),0,F23-IF(FRONTESPIZIO!$B$7=Liste!$A$27,DATA_MINIMA_RINNOVO,DATA_MINIMA))</f>
        <v>0</v>
      </c>
      <c r="L23" s="25">
        <f t="shared" si="0"/>
        <v>0</v>
      </c>
      <c r="M23" s="25">
        <f t="shared" si="1"/>
        <v>0</v>
      </c>
      <c r="N23" s="25">
        <f t="shared" si="3"/>
        <v>0</v>
      </c>
      <c r="O23" s="26">
        <f t="shared" si="4"/>
        <v>-1000</v>
      </c>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s="9" customFormat="1" x14ac:dyDescent="0.45">
      <c r="I24" s="19" t="s">
        <v>182</v>
      </c>
      <c r="J24" s="58"/>
      <c r="K24" s="58"/>
      <c r="M24" s="20"/>
      <c r="N24" s="20"/>
      <c r="P24" s="27">
        <f t="shared" ref="P24:AU24" si="5">SUM(P4:P23)</f>
        <v>0</v>
      </c>
      <c r="Q24" s="27">
        <f t="shared" si="5"/>
        <v>0</v>
      </c>
      <c r="R24" s="27">
        <f t="shared" si="5"/>
        <v>0</v>
      </c>
      <c r="S24" s="27">
        <f t="shared" si="5"/>
        <v>0</v>
      </c>
      <c r="T24" s="27">
        <f t="shared" si="5"/>
        <v>0</v>
      </c>
      <c r="U24" s="27">
        <f t="shared" si="5"/>
        <v>0</v>
      </c>
      <c r="V24" s="27">
        <f t="shared" si="5"/>
        <v>0</v>
      </c>
      <c r="W24" s="27">
        <f t="shared" si="5"/>
        <v>0</v>
      </c>
      <c r="X24" s="27">
        <f t="shared" si="5"/>
        <v>0</v>
      </c>
      <c r="Y24" s="27">
        <f t="shared" si="5"/>
        <v>0</v>
      </c>
      <c r="Z24" s="27">
        <f t="shared" si="5"/>
        <v>0</v>
      </c>
      <c r="AA24" s="27">
        <f t="shared" si="5"/>
        <v>0</v>
      </c>
      <c r="AB24" s="27">
        <f t="shared" si="5"/>
        <v>0</v>
      </c>
      <c r="AC24" s="27">
        <f t="shared" si="5"/>
        <v>0</v>
      </c>
      <c r="AD24" s="27">
        <f t="shared" si="5"/>
        <v>0</v>
      </c>
      <c r="AE24" s="27">
        <f t="shared" si="5"/>
        <v>0</v>
      </c>
      <c r="AF24" s="27">
        <f t="shared" si="5"/>
        <v>0</v>
      </c>
      <c r="AG24" s="27">
        <f t="shared" si="5"/>
        <v>0</v>
      </c>
      <c r="AH24" s="27">
        <f t="shared" si="5"/>
        <v>0</v>
      </c>
      <c r="AI24" s="27">
        <f t="shared" si="5"/>
        <v>0</v>
      </c>
      <c r="AJ24" s="27">
        <f t="shared" si="5"/>
        <v>0</v>
      </c>
      <c r="AK24" s="27">
        <f t="shared" si="5"/>
        <v>0</v>
      </c>
      <c r="AL24" s="27">
        <f t="shared" si="5"/>
        <v>0</v>
      </c>
      <c r="AM24" s="27">
        <f t="shared" si="5"/>
        <v>0</v>
      </c>
      <c r="AN24" s="27">
        <f t="shared" si="5"/>
        <v>0</v>
      </c>
      <c r="AO24" s="27">
        <f t="shared" si="5"/>
        <v>0</v>
      </c>
      <c r="AP24" s="27">
        <f t="shared" si="5"/>
        <v>0</v>
      </c>
      <c r="AQ24" s="27">
        <f t="shared" si="5"/>
        <v>0</v>
      </c>
      <c r="AR24" s="27">
        <f t="shared" si="5"/>
        <v>0</v>
      </c>
      <c r="AS24" s="27">
        <f t="shared" si="5"/>
        <v>0</v>
      </c>
      <c r="AT24" s="27">
        <f t="shared" si="5"/>
        <v>0</v>
      </c>
      <c r="AU24" s="27">
        <f t="shared" si="5"/>
        <v>0</v>
      </c>
      <c r="AV24" s="27">
        <f t="shared" ref="AV24:BL24" si="6">SUM(AV4:AV23)</f>
        <v>0</v>
      </c>
      <c r="AW24" s="27">
        <f t="shared" si="6"/>
        <v>0</v>
      </c>
      <c r="AX24" s="27">
        <f t="shared" si="6"/>
        <v>0</v>
      </c>
      <c r="AY24" s="27">
        <f t="shared" si="6"/>
        <v>0</v>
      </c>
      <c r="AZ24" s="27">
        <f t="shared" si="6"/>
        <v>0</v>
      </c>
      <c r="BA24" s="27">
        <f t="shared" si="6"/>
        <v>0</v>
      </c>
      <c r="BB24" s="27">
        <f t="shared" si="6"/>
        <v>0</v>
      </c>
      <c r="BC24" s="27">
        <f t="shared" si="6"/>
        <v>0</v>
      </c>
      <c r="BD24" s="27">
        <f t="shared" si="6"/>
        <v>0</v>
      </c>
      <c r="BE24" s="27">
        <f t="shared" si="6"/>
        <v>0</v>
      </c>
      <c r="BF24" s="27">
        <f t="shared" si="6"/>
        <v>0</v>
      </c>
      <c r="BG24" s="27">
        <f t="shared" si="6"/>
        <v>0</v>
      </c>
      <c r="BH24" s="27">
        <f t="shared" si="6"/>
        <v>0</v>
      </c>
      <c r="BI24" s="27">
        <f t="shared" si="6"/>
        <v>0</v>
      </c>
      <c r="BJ24" s="27">
        <f t="shared" si="6"/>
        <v>0</v>
      </c>
      <c r="BK24" s="27">
        <f t="shared" si="6"/>
        <v>0</v>
      </c>
      <c r="BL24" s="27">
        <f t="shared" si="6"/>
        <v>0</v>
      </c>
    </row>
    <row r="25" spans="1:64" s="30" customFormat="1" ht="13.9" thickBot="1" x14ac:dyDescent="0.5">
      <c r="I25" s="23" t="s">
        <v>252</v>
      </c>
      <c r="J25" s="59"/>
      <c r="K25" s="59"/>
      <c r="P25" s="32">
        <v>60</v>
      </c>
      <c r="Q25" s="32">
        <v>60</v>
      </c>
      <c r="R25" s="32">
        <v>60</v>
      </c>
      <c r="S25" s="32">
        <v>80</v>
      </c>
      <c r="T25" s="32">
        <v>60</v>
      </c>
      <c r="U25" s="32">
        <v>60</v>
      </c>
      <c r="V25" s="32">
        <v>60</v>
      </c>
      <c r="W25" s="32">
        <v>60</v>
      </c>
      <c r="X25" s="32">
        <v>60</v>
      </c>
      <c r="Y25" s="32">
        <v>80</v>
      </c>
      <c r="Z25" s="32">
        <v>80</v>
      </c>
      <c r="AA25" s="32">
        <v>60</v>
      </c>
      <c r="AB25" s="32">
        <v>80</v>
      </c>
      <c r="AC25" s="32">
        <v>80</v>
      </c>
      <c r="AD25" s="32">
        <v>40</v>
      </c>
      <c r="AE25" s="32">
        <v>40</v>
      </c>
      <c r="AF25" s="32">
        <v>40</v>
      </c>
      <c r="AG25" s="32">
        <v>80</v>
      </c>
      <c r="AH25" s="32">
        <v>120</v>
      </c>
      <c r="AI25" s="32">
        <v>120</v>
      </c>
      <c r="AJ25" s="32">
        <v>120</v>
      </c>
      <c r="AK25" s="32">
        <v>120</v>
      </c>
      <c r="AL25" s="32">
        <v>120</v>
      </c>
      <c r="AM25" s="32">
        <v>120</v>
      </c>
      <c r="AN25" s="32">
        <v>80</v>
      </c>
      <c r="AO25" s="32">
        <v>100</v>
      </c>
      <c r="AP25" s="32">
        <v>80</v>
      </c>
      <c r="AQ25" s="32">
        <v>80</v>
      </c>
      <c r="AR25" s="32">
        <v>80</v>
      </c>
      <c r="AS25" s="32">
        <v>80</v>
      </c>
      <c r="AT25" s="32">
        <v>100</v>
      </c>
      <c r="AU25" s="32">
        <v>80</v>
      </c>
      <c r="AV25" s="32">
        <v>80</v>
      </c>
      <c r="AW25" s="32">
        <v>80</v>
      </c>
      <c r="AX25" s="32">
        <v>120</v>
      </c>
      <c r="AY25" s="32">
        <v>80</v>
      </c>
      <c r="AZ25" s="32">
        <v>40</v>
      </c>
      <c r="BA25" s="32">
        <v>80</v>
      </c>
      <c r="BB25" s="32">
        <v>100</v>
      </c>
      <c r="BC25" s="32">
        <v>100</v>
      </c>
      <c r="BD25" s="32">
        <v>100</v>
      </c>
      <c r="BE25" s="32">
        <v>100</v>
      </c>
      <c r="BF25" s="32">
        <v>100</v>
      </c>
      <c r="BG25" s="32">
        <v>100</v>
      </c>
      <c r="BH25" s="32">
        <v>100</v>
      </c>
      <c r="BI25" s="32">
        <v>100</v>
      </c>
      <c r="BJ25" s="32">
        <v>100</v>
      </c>
      <c r="BK25" s="32">
        <v>100</v>
      </c>
      <c r="BL25" s="32">
        <v>100</v>
      </c>
    </row>
    <row r="26" spans="1:64" s="9" customFormat="1" ht="18" thickBot="1" x14ac:dyDescent="0.5">
      <c r="I26" s="19" t="s">
        <v>198</v>
      </c>
      <c r="J26" s="58"/>
      <c r="K26" s="58"/>
      <c r="M26" s="49">
        <f>SUM(P26:BL26)</f>
        <v>0</v>
      </c>
      <c r="N26" s="23" t="s">
        <v>199</v>
      </c>
      <c r="O26" s="24">
        <f>MIN(J4:K23,N4:N23)</f>
        <v>0</v>
      </c>
      <c r="P26" s="27">
        <f t="shared" ref="P26:AU26" si="7">IF(P24&lt;P25,P24,P25)</f>
        <v>0</v>
      </c>
      <c r="Q26" s="27">
        <f t="shared" si="7"/>
        <v>0</v>
      </c>
      <c r="R26" s="27">
        <f t="shared" si="7"/>
        <v>0</v>
      </c>
      <c r="S26" s="27">
        <f t="shared" si="7"/>
        <v>0</v>
      </c>
      <c r="T26" s="27">
        <f t="shared" si="7"/>
        <v>0</v>
      </c>
      <c r="U26" s="27">
        <f t="shared" si="7"/>
        <v>0</v>
      </c>
      <c r="V26" s="27">
        <f t="shared" si="7"/>
        <v>0</v>
      </c>
      <c r="W26" s="27">
        <f t="shared" si="7"/>
        <v>0</v>
      </c>
      <c r="X26" s="27">
        <f t="shared" si="7"/>
        <v>0</v>
      </c>
      <c r="Y26" s="27">
        <f t="shared" si="7"/>
        <v>0</v>
      </c>
      <c r="Z26" s="27">
        <f t="shared" si="7"/>
        <v>0</v>
      </c>
      <c r="AA26" s="27">
        <f t="shared" si="7"/>
        <v>0</v>
      </c>
      <c r="AB26" s="27">
        <f t="shared" si="7"/>
        <v>0</v>
      </c>
      <c r="AC26" s="27">
        <f t="shared" si="7"/>
        <v>0</v>
      </c>
      <c r="AD26" s="27">
        <f t="shared" si="7"/>
        <v>0</v>
      </c>
      <c r="AE26" s="27">
        <f t="shared" si="7"/>
        <v>0</v>
      </c>
      <c r="AF26" s="27">
        <f t="shared" si="7"/>
        <v>0</v>
      </c>
      <c r="AG26" s="27">
        <f t="shared" si="7"/>
        <v>0</v>
      </c>
      <c r="AH26" s="27">
        <f t="shared" si="7"/>
        <v>0</v>
      </c>
      <c r="AI26" s="27">
        <f t="shared" si="7"/>
        <v>0</v>
      </c>
      <c r="AJ26" s="27">
        <f t="shared" si="7"/>
        <v>0</v>
      </c>
      <c r="AK26" s="27">
        <f t="shared" si="7"/>
        <v>0</v>
      </c>
      <c r="AL26" s="27">
        <f t="shared" si="7"/>
        <v>0</v>
      </c>
      <c r="AM26" s="27">
        <f t="shared" si="7"/>
        <v>0</v>
      </c>
      <c r="AN26" s="27">
        <f t="shared" si="7"/>
        <v>0</v>
      </c>
      <c r="AO26" s="27">
        <f t="shared" si="7"/>
        <v>0</v>
      </c>
      <c r="AP26" s="27">
        <f t="shared" si="7"/>
        <v>0</v>
      </c>
      <c r="AQ26" s="27">
        <f t="shared" si="7"/>
        <v>0</v>
      </c>
      <c r="AR26" s="27">
        <f t="shared" si="7"/>
        <v>0</v>
      </c>
      <c r="AS26" s="27">
        <f t="shared" si="7"/>
        <v>0</v>
      </c>
      <c r="AT26" s="27">
        <f t="shared" si="7"/>
        <v>0</v>
      </c>
      <c r="AU26" s="27">
        <f t="shared" si="7"/>
        <v>0</v>
      </c>
      <c r="AV26" s="27">
        <f t="shared" ref="AV26:BL26" si="8">IF(AV24&lt;AV25,AV24,AV25)</f>
        <v>0</v>
      </c>
      <c r="AW26" s="27">
        <f t="shared" si="8"/>
        <v>0</v>
      </c>
      <c r="AX26" s="27">
        <f t="shared" si="8"/>
        <v>0</v>
      </c>
      <c r="AY26" s="27">
        <f t="shared" si="8"/>
        <v>0</v>
      </c>
      <c r="AZ26" s="27">
        <f t="shared" si="8"/>
        <v>0</v>
      </c>
      <c r="BA26" s="27">
        <f t="shared" si="8"/>
        <v>0</v>
      </c>
      <c r="BB26" s="27">
        <f t="shared" si="8"/>
        <v>0</v>
      </c>
      <c r="BC26" s="27">
        <f t="shared" si="8"/>
        <v>0</v>
      </c>
      <c r="BD26" s="27">
        <f t="shared" si="8"/>
        <v>0</v>
      </c>
      <c r="BE26" s="27">
        <f t="shared" si="8"/>
        <v>0</v>
      </c>
      <c r="BF26" s="27">
        <f t="shared" si="8"/>
        <v>0</v>
      </c>
      <c r="BG26" s="27">
        <f t="shared" si="8"/>
        <v>0</v>
      </c>
      <c r="BH26" s="27">
        <f t="shared" si="8"/>
        <v>0</v>
      </c>
      <c r="BI26" s="27">
        <f t="shared" si="8"/>
        <v>0</v>
      </c>
      <c r="BJ26" s="27">
        <f t="shared" si="8"/>
        <v>0</v>
      </c>
      <c r="BK26" s="27">
        <f t="shared" si="8"/>
        <v>0</v>
      </c>
      <c r="BL26" s="27">
        <f t="shared" si="8"/>
        <v>0</v>
      </c>
    </row>
  </sheetData>
  <sheetProtection algorithmName="SHA-512" hashValue="G4euva/dvTmgm9UuxiPDgo7bfukL7Qf9dPZcJzPyyGzJZfeVs1/xUo6A7IUVM9U31AwlCvHXyM0A9whPTBzumA==" saltValue="Bs+CL9Qp82HZG9aDM2WYBg==" spinCount="100000" sheet="1" objects="1" scenarios="1" selectLockedCells="1"/>
  <mergeCells count="36">
    <mergeCell ref="BI1:BL1"/>
    <mergeCell ref="AR1:AR2"/>
    <mergeCell ref="AS1:AS2"/>
    <mergeCell ref="AT1:AT2"/>
    <mergeCell ref="AU1:AU2"/>
    <mergeCell ref="AV1:AV2"/>
    <mergeCell ref="AW1:AW2"/>
    <mergeCell ref="AX1:AX2"/>
    <mergeCell ref="AY1:BA1"/>
    <mergeCell ref="BB1:BB2"/>
    <mergeCell ref="BC1:BC2"/>
    <mergeCell ref="BD1:BH1"/>
    <mergeCell ref="AQ1:AQ2"/>
    <mergeCell ref="AA1:AA2"/>
    <mergeCell ref="AB1:AG1"/>
    <mergeCell ref="AH1:AH2"/>
    <mergeCell ref="AI1:AI2"/>
    <mergeCell ref="AJ1:AJ2"/>
    <mergeCell ref="AK1:AK2"/>
    <mergeCell ref="AL1:AL2"/>
    <mergeCell ref="AM1:AM2"/>
    <mergeCell ref="AN1:AN2"/>
    <mergeCell ref="AO1:AO2"/>
    <mergeCell ref="AP1:AP2"/>
    <mergeCell ref="A1:O2"/>
    <mergeCell ref="Z1:Z2"/>
    <mergeCell ref="P1:P2"/>
    <mergeCell ref="Q1:Q2"/>
    <mergeCell ref="R1:R2"/>
    <mergeCell ref="S1:S2"/>
    <mergeCell ref="T1:T2"/>
    <mergeCell ref="U1:U2"/>
    <mergeCell ref="V1:V2"/>
    <mergeCell ref="W1:W2"/>
    <mergeCell ref="X1:X2"/>
    <mergeCell ref="Y1:Y2"/>
  </mergeCells>
  <conditionalFormatting sqref="I4:I23">
    <cfRule type="expression" dxfId="9" priority="3">
      <formula>AND(ISBLANK(H4)=FALSE,(((G4-F4)/30)-I4)&lt;0)</formula>
    </cfRule>
  </conditionalFormatting>
  <conditionalFormatting sqref="N4:N23">
    <cfRule type="cellIs" dxfId="8" priority="5" operator="lessThan">
      <formula>0</formula>
    </cfRule>
    <cfRule type="cellIs" dxfId="7" priority="6" operator="greaterThan">
      <formula>0</formula>
    </cfRule>
  </conditionalFormatting>
  <dataValidations count="8">
    <dataValidation allowBlank="1" showInputMessage="1" showErrorMessage="1" errorTitle="Ore non valide" error="Inserire un numero di ore compreso tra un minimo di 4 ed un massimo di 120." sqref="L4:L23 O4:O23" xr:uid="{942B557B-7643-4C34-8282-F9CF5108C325}"/>
    <dataValidation type="list" allowBlank="1" showInputMessage="1" showErrorMessage="1" errorTitle="Attenzione" error="Scegliere un tipo di responsabilità dall'elenco." sqref="H4:H23" xr:uid="{5FD26117-CF1D-4F32-B69B-C4E8B19D0C6F}">
      <formula1>RESPONSABILITA</formula1>
    </dataValidation>
    <dataValidation type="custom" allowBlank="1" showInputMessage="1" showErrorMessage="1" errorTitle="Valore non corretto" error="Inserire un numero maggiore di zero e controllare che la somma dei punteggi allocati per l'esperienza lavorativa non superi il punteggio totale." sqref="P4:BL23" xr:uid="{4923D2C9-3F98-4D8B-9DE2-6AC39BC6BB93}">
      <formula1>AND((P4&gt;0),SUM($P4:$BL4)&lt;=$L4)</formula1>
    </dataValidation>
    <dataValidation type="date" allowBlank="1" showInputMessage="1" showErrorMessage="1" errorTitle="Attenzione" error="Inserire una data valida." sqref="G5:G23" xr:uid="{54D49050-2D57-4D67-BB7F-49F6E05F13A7}">
      <formula1>DATA_MINIMA</formula1>
      <formula2>DATA_MASSIMA</formula2>
    </dataValidation>
    <dataValidation type="date" allowBlank="1" showInputMessage="1" showErrorMessage="1" errorTitle="Attenzione" error="Inserire una data valida._x000a_La data deve essere successiva alla data di inizio dell'esperienza lavorativa)" sqref="G4" xr:uid="{B183FA56-6532-4A97-B734-361CD004E35D}">
      <formula1>MAX(DATA_MINIMA,F4)</formula1>
      <formula2>DATA_MASSIMA</formula2>
    </dataValidation>
    <dataValidation type="whole" allowBlank="1" showInputMessage="1" showErrorMessage="1" errorTitle="Attenzione" error="Inserire un numero di mesi compreso tra un minimo di 1 ed il massimo di mesi compresi nel periodo indicato. In ogni caso, non è possibile inserire più di 500 mesi." sqref="I4:I23" xr:uid="{4A7AB73D-1BC6-4FEF-BC1A-48B2DE17F4BA}">
      <formula1>1</formula1>
      <formula2>MIN(500,((G4-F4)/30))</formula2>
    </dataValidation>
    <dataValidation type="whole" allowBlank="1" showInputMessage="1" showErrorMessage="1" errorTitle="Ore non valide" error="Inserire un numero di mesi compreso tra 1 ed un massimo di mesi compresi nell'intervallo di date indicato" sqref="I4:I23" xr:uid="{3E6D0D0A-8C36-461C-AE29-DB515EE3BD39}">
      <formula1>0</formula1>
      <formula2>999</formula2>
    </dataValidation>
    <dataValidation allowBlank="1" showInputMessage="1" showErrorMessage="1" errorTitle="Ore non valide" error="Inserire un numero di ore compreso tra un minimo di 4 ed un massimo di 8 ore al giorno per il periodo di formazione indicato. In ogni caso, non è possibile inserire più di 300 ore." sqref="J4:K23" xr:uid="{1D118243-B713-4860-B05A-372BD777C1D1}"/>
  </dataValidations>
  <pageMargins left="0.7" right="0.7" top="0.75" bottom="0.75" header="0.3" footer="0.3"/>
  <pageSetup paperSize="9" orientation="portrait" verticalDpi="1200" r:id="rId1"/>
  <extLst>
    <ext xmlns:x14="http://schemas.microsoft.com/office/spreadsheetml/2009/9/main" uri="{78C0D931-6437-407d-A8EE-F0AAD7539E65}">
      <x14:conditionalFormattings>
        <x14:conditionalFormatting xmlns:xm="http://schemas.microsoft.com/office/excel/2006/main">
          <x14:cfRule type="expression" priority="1" id="{DF3ED932-C069-418B-BC8B-475BDEB6D07B}">
            <xm:f>AND(ISBLANK(F4)=FALSE,(F4-IF(FRONTESPIZIO!$B$7=Liste!$A$27,DATA_MINIMA_RINNOVO,DATA_MINIMA))&lt;0)</xm:f>
            <x14:dxf>
              <font>
                <b/>
                <i val="0"/>
                <color rgb="FF9C0006"/>
              </font>
              <fill>
                <patternFill>
                  <bgColor rgb="FFFFC7CE"/>
                </patternFill>
              </fill>
            </x14:dxf>
          </x14:cfRule>
          <xm:sqref>F4:F23</xm:sqref>
        </x14:conditionalFormatting>
        <x14:conditionalFormatting xmlns:xm="http://schemas.microsoft.com/office/excel/2006/main">
          <x14:cfRule type="iconSet" priority="8" id="{D19FCF34-4D37-4C6E-85B8-0FA3660530A6}">
            <x14:iconSet iconSet="4TrafficLights" showValue="0" custom="1">
              <x14:cfvo type="percent">
                <xm:f>0</xm:f>
              </x14:cfvo>
              <x14:cfvo type="num">
                <xm:f>-999</xm:f>
              </x14:cfvo>
              <x14:cfvo type="num">
                <xm:f>0</xm:f>
              </x14:cfvo>
              <x14:cfvo type="num" gte="0">
                <xm:f>0</xm:f>
              </x14:cfvo>
              <x14:cfIcon iconSet="NoIcons" iconId="0"/>
              <x14:cfIcon iconSet="3Symbols2" iconId="0"/>
              <x14:cfIcon iconSet="3Symbols2" iconId="2"/>
              <x14:cfIcon iconSet="3Symbols2" iconId="1"/>
            </x14:iconSet>
          </x14:cfRule>
          <xm:sqref>O4:O23</xm:sqref>
        </x14:conditionalFormatting>
        <x14:conditionalFormatting xmlns:xm="http://schemas.microsoft.com/office/excel/2006/main">
          <x14:cfRule type="iconSet" priority="7" id="{69404653-A505-4497-8FA9-BC3BAC81872D}">
            <x14:iconSet iconSet="3Symbols2" showValue="0" custom="1">
              <x14:cfvo type="percent">
                <xm:f>0</xm:f>
              </x14:cfvo>
              <x14:cfvo type="num">
                <xm:f>0</xm:f>
              </x14:cfvo>
              <x14:cfvo type="num" gte="0">
                <xm:f>0</xm:f>
              </x14:cfvo>
              <x14:cfIcon iconSet="3Symbols2" iconId="0"/>
              <x14:cfIcon iconSet="3Symbols2" iconId="2"/>
              <x14:cfIcon iconSet="3Symbols2" iconId="1"/>
            </x14:iconSet>
          </x14:cfRule>
          <xm:sqref>O26</xm:sqref>
        </x14:conditionalFormatting>
      </x14:conditionalFormattings>
    </ext>
    <ext xmlns:x14="http://schemas.microsoft.com/office/spreadsheetml/2009/9/main" uri="{CCE6A557-97BC-4b89-ADB6-D9C93CAAB3DF}">
      <x14:dataValidations xmlns:xm="http://schemas.microsoft.com/office/excel/2006/main" count="2">
        <x14:dataValidation type="date" allowBlank="1" showInputMessage="1" showErrorMessage="1" xr:uid="{541E8320-AF76-4FB0-B4CC-BA1958804102}">
          <x14:formula1>
            <xm:f>Liste!$B$56</xm:f>
          </x14:formula1>
          <x14:formula2>
            <xm:f>Liste!$B$58</xm:f>
          </x14:formula2>
          <xm:sqref>H4:H23</xm:sqref>
        </x14:dataValidation>
        <x14:dataValidation type="date" allowBlank="1" showInputMessage="1" showErrorMessage="1" errorTitle="Attenzione" error="Inserire una data valida._x000a_In caso di rinnovo, indicare solo le esperienze lavorative degli ultimi 5 anni." xr:uid="{3149FF0B-017D-4F57-9B76-98F73A880E84}">
          <x14:formula1>
            <xm:f>IF(FRONTESPIZIO!$B$7=Liste!$A$27,DATA_MINIMA_RINNOVO,DATA_MINIMA)</xm:f>
          </x14:formula1>
          <x14:formula2>
            <xm:f>MIN(DATA_MASSIMA,G4)</xm:f>
          </x14:formula2>
          <xm:sqref>F4:F23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F4901-AF96-4843-B608-B57B450C2132}">
  <sheetPr codeName="Foglio4"/>
  <dimension ref="A1:BG26"/>
  <sheetViews>
    <sheetView showGridLines="0" zoomScale="85" zoomScaleNormal="85" workbookViewId="0">
      <pane xSplit="10" ySplit="3" topLeftCell="K4" activePane="bottomRight" state="frozen"/>
      <selection pane="topRight" activeCell="K1" sqref="K1"/>
      <selection pane="bottomLeft" activeCell="A4" sqref="A4"/>
      <selection pane="bottomRight" activeCell="B4" sqref="B4"/>
    </sheetView>
  </sheetViews>
  <sheetFormatPr defaultRowHeight="13.5" x14ac:dyDescent="0.35"/>
  <cols>
    <col min="1" max="1" width="3.6640625" style="17" customWidth="1"/>
    <col min="2" max="2" width="17.796875" style="17" customWidth="1"/>
    <col min="3" max="4" width="8.59765625" style="4" customWidth="1"/>
    <col min="5" max="5" width="80.59765625" style="17" customWidth="1"/>
    <col min="6" max="6" width="7.59765625" style="60" hidden="1" customWidth="1"/>
    <col min="7" max="9" width="7.59765625" style="17" customWidth="1"/>
    <col min="10" max="10" width="4.59765625" style="17" customWidth="1"/>
    <col min="11" max="59" width="6.3984375" style="4" customWidth="1"/>
    <col min="60" max="16384" width="9.06640625" style="17"/>
  </cols>
  <sheetData>
    <row r="1" spans="1:59" ht="18" customHeight="1" x14ac:dyDescent="0.45">
      <c r="A1" s="101" t="s">
        <v>247</v>
      </c>
      <c r="B1" s="102"/>
      <c r="C1" s="102"/>
      <c r="D1" s="102"/>
      <c r="E1" s="102"/>
      <c r="F1" s="102"/>
      <c r="G1" s="102"/>
      <c r="H1" s="102"/>
      <c r="I1" s="102"/>
      <c r="J1" s="103"/>
      <c r="K1" s="82" t="s">
        <v>20</v>
      </c>
      <c r="L1" s="82" t="s">
        <v>21</v>
      </c>
      <c r="M1" s="82" t="s">
        <v>22</v>
      </c>
      <c r="N1" s="82" t="s">
        <v>23</v>
      </c>
      <c r="O1" s="82" t="s">
        <v>84</v>
      </c>
      <c r="P1" s="82" t="s">
        <v>85</v>
      </c>
      <c r="Q1" s="82" t="s">
        <v>86</v>
      </c>
      <c r="R1" s="82" t="s">
        <v>87</v>
      </c>
      <c r="S1" s="82" t="s">
        <v>88</v>
      </c>
      <c r="T1" s="82" t="s">
        <v>89</v>
      </c>
      <c r="U1" s="82" t="s">
        <v>90</v>
      </c>
      <c r="V1" s="82" t="s">
        <v>91</v>
      </c>
      <c r="W1" s="84" t="s">
        <v>162</v>
      </c>
      <c r="X1" s="84"/>
      <c r="Y1" s="84"/>
      <c r="Z1" s="84"/>
      <c r="AA1" s="84"/>
      <c r="AB1" s="84"/>
      <c r="AC1" s="83" t="s">
        <v>151</v>
      </c>
      <c r="AD1" s="83" t="s">
        <v>107</v>
      </c>
      <c r="AE1" s="83" t="s">
        <v>108</v>
      </c>
      <c r="AF1" s="83" t="s">
        <v>24</v>
      </c>
      <c r="AG1" s="85" t="s">
        <v>121</v>
      </c>
      <c r="AH1" s="85" t="s">
        <v>122</v>
      </c>
      <c r="AI1" s="85" t="s">
        <v>123</v>
      </c>
      <c r="AJ1" s="85" t="s">
        <v>124</v>
      </c>
      <c r="AK1" s="85" t="s">
        <v>125</v>
      </c>
      <c r="AL1" s="85" t="s">
        <v>126</v>
      </c>
      <c r="AM1" s="85" t="s">
        <v>127</v>
      </c>
      <c r="AN1" s="85" t="s">
        <v>128</v>
      </c>
      <c r="AO1" s="85" t="s">
        <v>129</v>
      </c>
      <c r="AP1" s="85" t="s">
        <v>130</v>
      </c>
      <c r="AQ1" s="85" t="s">
        <v>131</v>
      </c>
      <c r="AR1" s="85" t="s">
        <v>132</v>
      </c>
      <c r="AS1" s="94" t="s">
        <v>145</v>
      </c>
      <c r="AT1" s="93" t="s">
        <v>146</v>
      </c>
      <c r="AU1" s="93"/>
      <c r="AV1" s="93"/>
      <c r="AW1" s="94" t="s">
        <v>149</v>
      </c>
      <c r="AX1" s="94" t="s">
        <v>150</v>
      </c>
      <c r="AY1" s="92" t="s">
        <v>166</v>
      </c>
      <c r="AZ1" s="93"/>
      <c r="BA1" s="93"/>
      <c r="BB1" s="93"/>
      <c r="BC1" s="93"/>
      <c r="BD1" s="92" t="s">
        <v>165</v>
      </c>
      <c r="BE1" s="93"/>
      <c r="BF1" s="93"/>
      <c r="BG1" s="93"/>
    </row>
    <row r="2" spans="1:59" ht="110" customHeight="1" x14ac:dyDescent="0.45">
      <c r="A2" s="104"/>
      <c r="B2" s="104"/>
      <c r="C2" s="104"/>
      <c r="D2" s="104"/>
      <c r="E2" s="104"/>
      <c r="F2" s="104"/>
      <c r="G2" s="104"/>
      <c r="H2" s="104"/>
      <c r="I2" s="104"/>
      <c r="J2" s="105"/>
      <c r="K2" s="82"/>
      <c r="L2" s="82"/>
      <c r="M2" s="82"/>
      <c r="N2" s="82"/>
      <c r="O2" s="82"/>
      <c r="P2" s="82"/>
      <c r="Q2" s="82"/>
      <c r="R2" s="82"/>
      <c r="S2" s="82"/>
      <c r="T2" s="82"/>
      <c r="U2" s="82"/>
      <c r="V2" s="82"/>
      <c r="W2" s="11" t="s">
        <v>163</v>
      </c>
      <c r="X2" s="11" t="s">
        <v>102</v>
      </c>
      <c r="Y2" s="11" t="s">
        <v>103</v>
      </c>
      <c r="Z2" s="11" t="s">
        <v>104</v>
      </c>
      <c r="AA2" s="11" t="s">
        <v>105</v>
      </c>
      <c r="AB2" s="11" t="s">
        <v>106</v>
      </c>
      <c r="AC2" s="83"/>
      <c r="AD2" s="83"/>
      <c r="AE2" s="83"/>
      <c r="AF2" s="83"/>
      <c r="AG2" s="85"/>
      <c r="AH2" s="85"/>
      <c r="AI2" s="85"/>
      <c r="AJ2" s="85"/>
      <c r="AK2" s="85"/>
      <c r="AL2" s="85"/>
      <c r="AM2" s="85"/>
      <c r="AN2" s="85"/>
      <c r="AO2" s="85"/>
      <c r="AP2" s="85"/>
      <c r="AQ2" s="85"/>
      <c r="AR2" s="85"/>
      <c r="AS2" s="94"/>
      <c r="AT2" s="12" t="s">
        <v>164</v>
      </c>
      <c r="AU2" s="12" t="s">
        <v>147</v>
      </c>
      <c r="AV2" s="12" t="s">
        <v>148</v>
      </c>
      <c r="AW2" s="94"/>
      <c r="AX2" s="94"/>
      <c r="AY2" s="12" t="s">
        <v>168</v>
      </c>
      <c r="AZ2" s="12" t="s">
        <v>152</v>
      </c>
      <c r="BA2" s="12" t="s">
        <v>153</v>
      </c>
      <c r="BB2" s="12" t="s">
        <v>154</v>
      </c>
      <c r="BC2" s="12" t="s">
        <v>155</v>
      </c>
      <c r="BD2" s="12" t="s">
        <v>167</v>
      </c>
      <c r="BE2" s="12" t="s">
        <v>156</v>
      </c>
      <c r="BF2" s="12" t="s">
        <v>157</v>
      </c>
      <c r="BG2" s="12" t="s">
        <v>158</v>
      </c>
    </row>
    <row r="3" spans="1:59" s="4" customFormat="1" ht="35" customHeight="1" x14ac:dyDescent="0.35">
      <c r="A3" s="14" t="s">
        <v>44</v>
      </c>
      <c r="B3" s="15" t="s">
        <v>188</v>
      </c>
      <c r="C3" s="14" t="s">
        <v>15</v>
      </c>
      <c r="D3" s="14" t="s">
        <v>16</v>
      </c>
      <c r="E3" s="14" t="s">
        <v>189</v>
      </c>
      <c r="F3" s="61" t="s">
        <v>250</v>
      </c>
      <c r="G3" s="16" t="s">
        <v>202</v>
      </c>
      <c r="H3" s="16" t="s">
        <v>159</v>
      </c>
      <c r="I3" s="16" t="s">
        <v>201</v>
      </c>
      <c r="J3" s="16" t="s">
        <v>200</v>
      </c>
      <c r="K3" s="5" t="s">
        <v>72</v>
      </c>
      <c r="L3" s="5" t="s">
        <v>73</v>
      </c>
      <c r="M3" s="5" t="s">
        <v>74</v>
      </c>
      <c r="N3" s="5" t="s">
        <v>75</v>
      </c>
      <c r="O3" s="5" t="s">
        <v>76</v>
      </c>
      <c r="P3" s="5" t="s">
        <v>77</v>
      </c>
      <c r="Q3" s="5" t="s">
        <v>78</v>
      </c>
      <c r="R3" s="5" t="s">
        <v>79</v>
      </c>
      <c r="S3" s="5" t="s">
        <v>80</v>
      </c>
      <c r="T3" s="5" t="s">
        <v>81</v>
      </c>
      <c r="U3" s="5" t="s">
        <v>82</v>
      </c>
      <c r="V3" s="5" t="s">
        <v>83</v>
      </c>
      <c r="W3" s="6" t="s">
        <v>95</v>
      </c>
      <c r="X3" s="6" t="s">
        <v>94</v>
      </c>
      <c r="Y3" s="6" t="s">
        <v>93</v>
      </c>
      <c r="Z3" s="6" t="s">
        <v>92</v>
      </c>
      <c r="AA3" s="6" t="s">
        <v>96</v>
      </c>
      <c r="AB3" s="6" t="s">
        <v>97</v>
      </c>
      <c r="AC3" s="6" t="s">
        <v>98</v>
      </c>
      <c r="AD3" s="6" t="s">
        <v>99</v>
      </c>
      <c r="AE3" s="6" t="s">
        <v>100</v>
      </c>
      <c r="AF3" s="6" t="s">
        <v>101</v>
      </c>
      <c r="AG3" s="7" t="s">
        <v>109</v>
      </c>
      <c r="AH3" s="7" t="s">
        <v>110</v>
      </c>
      <c r="AI3" s="7" t="s">
        <v>111</v>
      </c>
      <c r="AJ3" s="7" t="s">
        <v>112</v>
      </c>
      <c r="AK3" s="7" t="s">
        <v>113</v>
      </c>
      <c r="AL3" s="7" t="s">
        <v>114</v>
      </c>
      <c r="AM3" s="7" t="s">
        <v>115</v>
      </c>
      <c r="AN3" s="7" t="s">
        <v>116</v>
      </c>
      <c r="AO3" s="7" t="s">
        <v>117</v>
      </c>
      <c r="AP3" s="7" t="s">
        <v>118</v>
      </c>
      <c r="AQ3" s="7" t="s">
        <v>119</v>
      </c>
      <c r="AR3" s="7" t="s">
        <v>120</v>
      </c>
      <c r="AS3" s="8" t="s">
        <v>17</v>
      </c>
      <c r="AT3" s="8" t="s">
        <v>133</v>
      </c>
      <c r="AU3" s="8" t="s">
        <v>134</v>
      </c>
      <c r="AV3" s="8" t="s">
        <v>135</v>
      </c>
      <c r="AW3" s="8" t="s">
        <v>18</v>
      </c>
      <c r="AX3" s="8" t="s">
        <v>19</v>
      </c>
      <c r="AY3" s="8" t="s">
        <v>136</v>
      </c>
      <c r="AZ3" s="8" t="s">
        <v>137</v>
      </c>
      <c r="BA3" s="8" t="s">
        <v>138</v>
      </c>
      <c r="BB3" s="8" t="s">
        <v>139</v>
      </c>
      <c r="BC3" s="8" t="s">
        <v>140</v>
      </c>
      <c r="BD3" s="8" t="s">
        <v>141</v>
      </c>
      <c r="BE3" s="8" t="s">
        <v>142</v>
      </c>
      <c r="BF3" s="8" t="s">
        <v>143</v>
      </c>
      <c r="BG3" s="8" t="s">
        <v>144</v>
      </c>
    </row>
    <row r="4" spans="1:59" x14ac:dyDescent="0.45">
      <c r="A4" s="41">
        <v>1</v>
      </c>
      <c r="B4" s="34"/>
      <c r="C4" s="37"/>
      <c r="D4" s="37"/>
      <c r="E4" s="35"/>
      <c r="F4" s="57">
        <f>IF(ISBLANK(C4),0,C4-IF(FRONTESPIZIO!$B$7=Liste!$A$27,DATA_MINIMA_RINNOVO,DATA_MINIMA))</f>
        <v>0</v>
      </c>
      <c r="G4" s="25">
        <f t="shared" ref="G4:G23" si="0">IF(ISBLANK(B4),0,VLOOKUP(B4,COMPLEMENTARI_MOL,2,FALSE))</f>
        <v>0</v>
      </c>
      <c r="H4" s="25">
        <f t="shared" ref="H4:H23" si="1">SUM(K4:BG4)</f>
        <v>0</v>
      </c>
      <c r="I4" s="25">
        <f>G4-H4</f>
        <v>0</v>
      </c>
      <c r="J4" s="26">
        <f>IF(G4=0,-1000,IF(F4&lt;0,-10,G4-H4))</f>
        <v>-1000</v>
      </c>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row>
    <row r="5" spans="1:59" x14ac:dyDescent="0.45">
      <c r="A5" s="41">
        <v>2</v>
      </c>
      <c r="B5" s="34"/>
      <c r="C5" s="37"/>
      <c r="D5" s="37"/>
      <c r="E5" s="35"/>
      <c r="F5" s="57">
        <f>IF(ISBLANK(C5),0,C5-IF(FRONTESPIZIO!$B$7=Liste!$A$27,DATA_MINIMA_RINNOVO,DATA_MINIMA))</f>
        <v>0</v>
      </c>
      <c r="G5" s="25">
        <f t="shared" si="0"/>
        <v>0</v>
      </c>
      <c r="H5" s="25">
        <f t="shared" si="1"/>
        <v>0</v>
      </c>
      <c r="I5" s="25">
        <f t="shared" ref="I5:I23" si="2">G5-H5</f>
        <v>0</v>
      </c>
      <c r="J5" s="26">
        <f t="shared" ref="J5:J23" si="3">IF(G5=0,-1000,IF(F5&lt;0,-10,G5-H5))</f>
        <v>-1000</v>
      </c>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row>
    <row r="6" spans="1:59" x14ac:dyDescent="0.45">
      <c r="A6" s="41">
        <v>3</v>
      </c>
      <c r="B6" s="34"/>
      <c r="C6" s="37"/>
      <c r="D6" s="37"/>
      <c r="E6" s="35"/>
      <c r="F6" s="57">
        <f>IF(ISBLANK(C6),0,C6-IF(FRONTESPIZIO!$B$7=Liste!$A$27,DATA_MINIMA_RINNOVO,DATA_MINIMA))</f>
        <v>0</v>
      </c>
      <c r="G6" s="25">
        <f t="shared" si="0"/>
        <v>0</v>
      </c>
      <c r="H6" s="25">
        <f t="shared" si="1"/>
        <v>0</v>
      </c>
      <c r="I6" s="25">
        <f t="shared" si="2"/>
        <v>0</v>
      </c>
      <c r="J6" s="26">
        <f t="shared" si="3"/>
        <v>-1000</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row>
    <row r="7" spans="1:59" x14ac:dyDescent="0.45">
      <c r="A7" s="41">
        <v>4</v>
      </c>
      <c r="B7" s="34"/>
      <c r="C7" s="37"/>
      <c r="D7" s="37"/>
      <c r="E7" s="35"/>
      <c r="F7" s="57">
        <f>IF(ISBLANK(C7),0,C7-IF(FRONTESPIZIO!$B$7=Liste!$A$27,DATA_MINIMA_RINNOVO,DATA_MINIMA))</f>
        <v>0</v>
      </c>
      <c r="G7" s="25">
        <f t="shared" si="0"/>
        <v>0</v>
      </c>
      <c r="H7" s="25">
        <f t="shared" si="1"/>
        <v>0</v>
      </c>
      <c r="I7" s="25">
        <f t="shared" si="2"/>
        <v>0</v>
      </c>
      <c r="J7" s="26">
        <f t="shared" si="3"/>
        <v>-1000</v>
      </c>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row>
    <row r="8" spans="1:59" x14ac:dyDescent="0.45">
      <c r="A8" s="41">
        <v>5</v>
      </c>
      <c r="B8" s="34"/>
      <c r="C8" s="37"/>
      <c r="D8" s="37"/>
      <c r="E8" s="35"/>
      <c r="F8" s="57">
        <f>IF(ISBLANK(C8),0,C8-IF(FRONTESPIZIO!$B$7=Liste!$A$27,DATA_MINIMA_RINNOVO,DATA_MINIMA))</f>
        <v>0</v>
      </c>
      <c r="G8" s="25">
        <f t="shared" si="0"/>
        <v>0</v>
      </c>
      <c r="H8" s="25">
        <f t="shared" si="1"/>
        <v>0</v>
      </c>
      <c r="I8" s="25">
        <f t="shared" si="2"/>
        <v>0</v>
      </c>
      <c r="J8" s="26">
        <f t="shared" si="3"/>
        <v>-1000</v>
      </c>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row>
    <row r="9" spans="1:59" x14ac:dyDescent="0.45">
      <c r="A9" s="41">
        <v>6</v>
      </c>
      <c r="B9" s="34"/>
      <c r="C9" s="37"/>
      <c r="D9" s="37"/>
      <c r="E9" s="35"/>
      <c r="F9" s="57">
        <f>IF(ISBLANK(C9),0,C9-IF(FRONTESPIZIO!$B$7=Liste!$A$27,DATA_MINIMA_RINNOVO,DATA_MINIMA))</f>
        <v>0</v>
      </c>
      <c r="G9" s="25">
        <f t="shared" si="0"/>
        <v>0</v>
      </c>
      <c r="H9" s="25">
        <f t="shared" si="1"/>
        <v>0</v>
      </c>
      <c r="I9" s="25">
        <f t="shared" si="2"/>
        <v>0</v>
      </c>
      <c r="J9" s="26">
        <f t="shared" si="3"/>
        <v>-1000</v>
      </c>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row>
    <row r="10" spans="1:59" x14ac:dyDescent="0.45">
      <c r="A10" s="41">
        <v>7</v>
      </c>
      <c r="B10" s="34"/>
      <c r="C10" s="37"/>
      <c r="D10" s="37"/>
      <c r="E10" s="35"/>
      <c r="F10" s="57">
        <f>IF(ISBLANK(C10),0,C10-IF(FRONTESPIZIO!$B$7=Liste!$A$27,DATA_MINIMA_RINNOVO,DATA_MINIMA))</f>
        <v>0</v>
      </c>
      <c r="G10" s="25">
        <f t="shared" si="0"/>
        <v>0</v>
      </c>
      <c r="H10" s="25">
        <f t="shared" si="1"/>
        <v>0</v>
      </c>
      <c r="I10" s="25">
        <f t="shared" si="2"/>
        <v>0</v>
      </c>
      <c r="J10" s="26">
        <f t="shared" si="3"/>
        <v>-1000</v>
      </c>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row>
    <row r="11" spans="1:59" x14ac:dyDescent="0.45">
      <c r="A11" s="41">
        <v>8</v>
      </c>
      <c r="B11" s="34"/>
      <c r="C11" s="37"/>
      <c r="D11" s="37"/>
      <c r="E11" s="35"/>
      <c r="F11" s="57">
        <f>IF(ISBLANK(C11),0,C11-IF(FRONTESPIZIO!$B$7=Liste!$A$27,DATA_MINIMA_RINNOVO,DATA_MINIMA))</f>
        <v>0</v>
      </c>
      <c r="G11" s="25">
        <f t="shared" si="0"/>
        <v>0</v>
      </c>
      <c r="H11" s="25">
        <f t="shared" si="1"/>
        <v>0</v>
      </c>
      <c r="I11" s="25">
        <f t="shared" si="2"/>
        <v>0</v>
      </c>
      <c r="J11" s="26">
        <f t="shared" si="3"/>
        <v>-1000</v>
      </c>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row>
    <row r="12" spans="1:59" x14ac:dyDescent="0.45">
      <c r="A12" s="41">
        <v>9</v>
      </c>
      <c r="B12" s="34"/>
      <c r="C12" s="37"/>
      <c r="D12" s="37"/>
      <c r="E12" s="35"/>
      <c r="F12" s="57">
        <f>IF(ISBLANK(C12),0,C12-IF(FRONTESPIZIO!$B$7=Liste!$A$27,DATA_MINIMA_RINNOVO,DATA_MINIMA))</f>
        <v>0</v>
      </c>
      <c r="G12" s="25">
        <f t="shared" si="0"/>
        <v>0</v>
      </c>
      <c r="H12" s="25">
        <f t="shared" si="1"/>
        <v>0</v>
      </c>
      <c r="I12" s="25">
        <f t="shared" si="2"/>
        <v>0</v>
      </c>
      <c r="J12" s="26">
        <f t="shared" si="3"/>
        <v>-1000</v>
      </c>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row>
    <row r="13" spans="1:59" x14ac:dyDescent="0.45">
      <c r="A13" s="41">
        <v>10</v>
      </c>
      <c r="B13" s="34"/>
      <c r="C13" s="37"/>
      <c r="D13" s="37"/>
      <c r="E13" s="35"/>
      <c r="F13" s="57">
        <f>IF(ISBLANK(C13),0,C13-IF(FRONTESPIZIO!$B$7=Liste!$A$27,DATA_MINIMA_RINNOVO,DATA_MINIMA))</f>
        <v>0</v>
      </c>
      <c r="G13" s="25">
        <f t="shared" si="0"/>
        <v>0</v>
      </c>
      <c r="H13" s="25">
        <f t="shared" si="1"/>
        <v>0</v>
      </c>
      <c r="I13" s="25">
        <f t="shared" si="2"/>
        <v>0</v>
      </c>
      <c r="J13" s="26">
        <f t="shared" si="3"/>
        <v>-1000</v>
      </c>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row>
    <row r="14" spans="1:59" x14ac:dyDescent="0.45">
      <c r="A14" s="41">
        <v>11</v>
      </c>
      <c r="B14" s="34"/>
      <c r="C14" s="37"/>
      <c r="D14" s="37"/>
      <c r="E14" s="35"/>
      <c r="F14" s="57">
        <f>IF(ISBLANK(C14),0,C14-IF(FRONTESPIZIO!$B$7=Liste!$A$27,DATA_MINIMA_RINNOVO,DATA_MINIMA))</f>
        <v>0</v>
      </c>
      <c r="G14" s="25">
        <f t="shared" si="0"/>
        <v>0</v>
      </c>
      <c r="H14" s="25">
        <f t="shared" si="1"/>
        <v>0</v>
      </c>
      <c r="I14" s="25">
        <f t="shared" si="2"/>
        <v>0</v>
      </c>
      <c r="J14" s="26">
        <f t="shared" si="3"/>
        <v>-1000</v>
      </c>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row>
    <row r="15" spans="1:59" x14ac:dyDescent="0.45">
      <c r="A15" s="41">
        <v>12</v>
      </c>
      <c r="B15" s="34"/>
      <c r="C15" s="37"/>
      <c r="D15" s="37"/>
      <c r="E15" s="35"/>
      <c r="F15" s="57">
        <f>IF(ISBLANK(C15),0,C15-IF(FRONTESPIZIO!$B$7=Liste!$A$27,DATA_MINIMA_RINNOVO,DATA_MINIMA))</f>
        <v>0</v>
      </c>
      <c r="G15" s="25">
        <f t="shared" si="0"/>
        <v>0</v>
      </c>
      <c r="H15" s="25">
        <f t="shared" si="1"/>
        <v>0</v>
      </c>
      <c r="I15" s="25">
        <f t="shared" si="2"/>
        <v>0</v>
      </c>
      <c r="J15" s="26">
        <f t="shared" si="3"/>
        <v>-1000</v>
      </c>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59" x14ac:dyDescent="0.45">
      <c r="A16" s="41">
        <v>13</v>
      </c>
      <c r="B16" s="34"/>
      <c r="C16" s="37"/>
      <c r="D16" s="37"/>
      <c r="E16" s="35"/>
      <c r="F16" s="57">
        <f>IF(ISBLANK(C16),0,C16-IF(FRONTESPIZIO!$B$7=Liste!$A$27,DATA_MINIMA_RINNOVO,DATA_MINIMA))</f>
        <v>0</v>
      </c>
      <c r="G16" s="25">
        <f t="shared" si="0"/>
        <v>0</v>
      </c>
      <c r="H16" s="25">
        <f t="shared" si="1"/>
        <v>0</v>
      </c>
      <c r="I16" s="25">
        <f t="shared" si="2"/>
        <v>0</v>
      </c>
      <c r="J16" s="26">
        <f t="shared" si="3"/>
        <v>-1000</v>
      </c>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x14ac:dyDescent="0.45">
      <c r="A17" s="41">
        <v>14</v>
      </c>
      <c r="B17" s="34"/>
      <c r="C17" s="37"/>
      <c r="D17" s="37"/>
      <c r="E17" s="35"/>
      <c r="F17" s="57">
        <f>IF(ISBLANK(C17),0,C17-IF(FRONTESPIZIO!$B$7=Liste!$A$27,DATA_MINIMA_RINNOVO,DATA_MINIMA))</f>
        <v>0</v>
      </c>
      <c r="G17" s="25">
        <f t="shared" si="0"/>
        <v>0</v>
      </c>
      <c r="H17" s="25">
        <f t="shared" si="1"/>
        <v>0</v>
      </c>
      <c r="I17" s="25">
        <f t="shared" si="2"/>
        <v>0</v>
      </c>
      <c r="J17" s="26">
        <f t="shared" si="3"/>
        <v>-1000</v>
      </c>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row>
    <row r="18" spans="1:59" x14ac:dyDescent="0.45">
      <c r="A18" s="41">
        <v>15</v>
      </c>
      <c r="B18" s="34"/>
      <c r="C18" s="37"/>
      <c r="D18" s="37"/>
      <c r="E18" s="35"/>
      <c r="F18" s="57">
        <f>IF(ISBLANK(C18),0,C18-IF(FRONTESPIZIO!$B$7=Liste!$A$27,DATA_MINIMA_RINNOVO,DATA_MINIMA))</f>
        <v>0</v>
      </c>
      <c r="G18" s="25">
        <f t="shared" si="0"/>
        <v>0</v>
      </c>
      <c r="H18" s="25">
        <f t="shared" si="1"/>
        <v>0</v>
      </c>
      <c r="I18" s="25">
        <f t="shared" si="2"/>
        <v>0</v>
      </c>
      <c r="J18" s="26">
        <f t="shared" si="3"/>
        <v>-1000</v>
      </c>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row>
    <row r="19" spans="1:59" x14ac:dyDescent="0.45">
      <c r="A19" s="41">
        <v>16</v>
      </c>
      <c r="B19" s="34"/>
      <c r="C19" s="37"/>
      <c r="D19" s="37"/>
      <c r="E19" s="35"/>
      <c r="F19" s="57">
        <f>IF(ISBLANK(C19),0,C19-IF(FRONTESPIZIO!$B$7=Liste!$A$27,DATA_MINIMA_RINNOVO,DATA_MINIMA))</f>
        <v>0</v>
      </c>
      <c r="G19" s="25">
        <f t="shared" si="0"/>
        <v>0</v>
      </c>
      <c r="H19" s="25">
        <f t="shared" si="1"/>
        <v>0</v>
      </c>
      <c r="I19" s="25">
        <f t="shared" si="2"/>
        <v>0</v>
      </c>
      <c r="J19" s="26">
        <f t="shared" si="3"/>
        <v>-1000</v>
      </c>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row>
    <row r="20" spans="1:59" x14ac:dyDescent="0.45">
      <c r="A20" s="41">
        <v>17</v>
      </c>
      <c r="B20" s="34"/>
      <c r="C20" s="37"/>
      <c r="D20" s="37"/>
      <c r="E20" s="35"/>
      <c r="F20" s="57">
        <f>IF(ISBLANK(C20),0,C20-IF(FRONTESPIZIO!$B$7=Liste!$A$27,DATA_MINIMA_RINNOVO,DATA_MINIMA))</f>
        <v>0</v>
      </c>
      <c r="G20" s="25">
        <f t="shared" si="0"/>
        <v>0</v>
      </c>
      <c r="H20" s="25">
        <f t="shared" si="1"/>
        <v>0</v>
      </c>
      <c r="I20" s="25">
        <f t="shared" si="2"/>
        <v>0</v>
      </c>
      <c r="J20" s="26">
        <f t="shared" si="3"/>
        <v>-1000</v>
      </c>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row>
    <row r="21" spans="1:59" x14ac:dyDescent="0.45">
      <c r="A21" s="41">
        <v>18</v>
      </c>
      <c r="B21" s="34"/>
      <c r="C21" s="37"/>
      <c r="D21" s="37"/>
      <c r="E21" s="35"/>
      <c r="F21" s="57">
        <f>IF(ISBLANK(C21),0,C21-IF(FRONTESPIZIO!$B$7=Liste!$A$27,DATA_MINIMA_RINNOVO,DATA_MINIMA))</f>
        <v>0</v>
      </c>
      <c r="G21" s="25">
        <f t="shared" si="0"/>
        <v>0</v>
      </c>
      <c r="H21" s="25">
        <f t="shared" si="1"/>
        <v>0</v>
      </c>
      <c r="I21" s="25">
        <f t="shared" si="2"/>
        <v>0</v>
      </c>
      <c r="J21" s="26">
        <f t="shared" si="3"/>
        <v>-1000</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row>
    <row r="22" spans="1:59" x14ac:dyDescent="0.45">
      <c r="A22" s="41">
        <v>19</v>
      </c>
      <c r="B22" s="34"/>
      <c r="C22" s="37"/>
      <c r="D22" s="37"/>
      <c r="E22" s="35"/>
      <c r="F22" s="57">
        <f>IF(ISBLANK(C22),0,C22-IF(FRONTESPIZIO!$B$7=Liste!$A$27,DATA_MINIMA_RINNOVO,DATA_MINIMA))</f>
        <v>0</v>
      </c>
      <c r="G22" s="25">
        <f t="shared" si="0"/>
        <v>0</v>
      </c>
      <c r="H22" s="25">
        <f t="shared" si="1"/>
        <v>0</v>
      </c>
      <c r="I22" s="25">
        <f t="shared" si="2"/>
        <v>0</v>
      </c>
      <c r="J22" s="26">
        <f t="shared" si="3"/>
        <v>-1000</v>
      </c>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row>
    <row r="23" spans="1:59" x14ac:dyDescent="0.45">
      <c r="A23" s="41">
        <v>20</v>
      </c>
      <c r="B23" s="34"/>
      <c r="C23" s="37"/>
      <c r="D23" s="37"/>
      <c r="E23" s="35"/>
      <c r="F23" s="57">
        <f>IF(ISBLANK(C23),0,C23-IF(FRONTESPIZIO!$B$7=Liste!$A$27,DATA_MINIMA_RINNOVO,DATA_MINIMA))</f>
        <v>0</v>
      </c>
      <c r="G23" s="25">
        <f t="shared" si="0"/>
        <v>0</v>
      </c>
      <c r="H23" s="25">
        <f t="shared" si="1"/>
        <v>0</v>
      </c>
      <c r="I23" s="25">
        <f t="shared" si="2"/>
        <v>0</v>
      </c>
      <c r="J23" s="26">
        <f t="shared" si="3"/>
        <v>-1000</v>
      </c>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row>
    <row r="24" spans="1:59" x14ac:dyDescent="0.45">
      <c r="C24" s="9"/>
      <c r="D24" s="9"/>
      <c r="F24" s="58"/>
      <c r="K24" s="27">
        <f t="shared" ref="K24:BG24" si="4">SUM(K4:K23)</f>
        <v>0</v>
      </c>
      <c r="L24" s="27">
        <f t="shared" si="4"/>
        <v>0</v>
      </c>
      <c r="M24" s="27">
        <f t="shared" si="4"/>
        <v>0</v>
      </c>
      <c r="N24" s="27">
        <f t="shared" si="4"/>
        <v>0</v>
      </c>
      <c r="O24" s="27">
        <f t="shared" si="4"/>
        <v>0</v>
      </c>
      <c r="P24" s="27">
        <f t="shared" si="4"/>
        <v>0</v>
      </c>
      <c r="Q24" s="27">
        <f t="shared" si="4"/>
        <v>0</v>
      </c>
      <c r="R24" s="27">
        <f t="shared" si="4"/>
        <v>0</v>
      </c>
      <c r="S24" s="27">
        <f t="shared" si="4"/>
        <v>0</v>
      </c>
      <c r="T24" s="27">
        <f t="shared" si="4"/>
        <v>0</v>
      </c>
      <c r="U24" s="27">
        <f t="shared" si="4"/>
        <v>0</v>
      </c>
      <c r="V24" s="27">
        <f t="shared" si="4"/>
        <v>0</v>
      </c>
      <c r="W24" s="27">
        <f t="shared" si="4"/>
        <v>0</v>
      </c>
      <c r="X24" s="27">
        <f t="shared" si="4"/>
        <v>0</v>
      </c>
      <c r="Y24" s="27">
        <f t="shared" si="4"/>
        <v>0</v>
      </c>
      <c r="Z24" s="27">
        <f t="shared" si="4"/>
        <v>0</v>
      </c>
      <c r="AA24" s="27">
        <f t="shared" si="4"/>
        <v>0</v>
      </c>
      <c r="AB24" s="27">
        <f t="shared" si="4"/>
        <v>0</v>
      </c>
      <c r="AC24" s="27">
        <f t="shared" si="4"/>
        <v>0</v>
      </c>
      <c r="AD24" s="27">
        <f t="shared" si="4"/>
        <v>0</v>
      </c>
      <c r="AE24" s="27">
        <f t="shared" si="4"/>
        <v>0</v>
      </c>
      <c r="AF24" s="27">
        <f t="shared" si="4"/>
        <v>0</v>
      </c>
      <c r="AG24" s="27">
        <f t="shared" si="4"/>
        <v>0</v>
      </c>
      <c r="AH24" s="27">
        <f t="shared" si="4"/>
        <v>0</v>
      </c>
      <c r="AI24" s="27">
        <f t="shared" si="4"/>
        <v>0</v>
      </c>
      <c r="AJ24" s="27">
        <f t="shared" si="4"/>
        <v>0</v>
      </c>
      <c r="AK24" s="27">
        <f t="shared" si="4"/>
        <v>0</v>
      </c>
      <c r="AL24" s="27">
        <f t="shared" si="4"/>
        <v>0</v>
      </c>
      <c r="AM24" s="27">
        <f t="shared" si="4"/>
        <v>0</v>
      </c>
      <c r="AN24" s="27">
        <f t="shared" si="4"/>
        <v>0</v>
      </c>
      <c r="AO24" s="27">
        <f t="shared" si="4"/>
        <v>0</v>
      </c>
      <c r="AP24" s="27">
        <f t="shared" si="4"/>
        <v>0</v>
      </c>
      <c r="AQ24" s="27">
        <f t="shared" si="4"/>
        <v>0</v>
      </c>
      <c r="AR24" s="27">
        <f t="shared" si="4"/>
        <v>0</v>
      </c>
      <c r="AS24" s="27">
        <f t="shared" si="4"/>
        <v>0</v>
      </c>
      <c r="AT24" s="27">
        <f t="shared" si="4"/>
        <v>0</v>
      </c>
      <c r="AU24" s="27">
        <f t="shared" si="4"/>
        <v>0</v>
      </c>
      <c r="AV24" s="27">
        <f t="shared" si="4"/>
        <v>0</v>
      </c>
      <c r="AW24" s="27">
        <f t="shared" si="4"/>
        <v>0</v>
      </c>
      <c r="AX24" s="27">
        <f t="shared" si="4"/>
        <v>0</v>
      </c>
      <c r="AY24" s="27">
        <f t="shared" si="4"/>
        <v>0</v>
      </c>
      <c r="AZ24" s="27">
        <f t="shared" si="4"/>
        <v>0</v>
      </c>
      <c r="BA24" s="27">
        <f t="shared" si="4"/>
        <v>0</v>
      </c>
      <c r="BB24" s="27">
        <f t="shared" si="4"/>
        <v>0</v>
      </c>
      <c r="BC24" s="27">
        <f t="shared" si="4"/>
        <v>0</v>
      </c>
      <c r="BD24" s="27">
        <f t="shared" si="4"/>
        <v>0</v>
      </c>
      <c r="BE24" s="27">
        <f t="shared" si="4"/>
        <v>0</v>
      </c>
      <c r="BF24" s="27">
        <f t="shared" si="4"/>
        <v>0</v>
      </c>
      <c r="BG24" s="27">
        <f t="shared" si="4"/>
        <v>0</v>
      </c>
    </row>
    <row r="25" spans="1:59" ht="13.9" thickBot="1" x14ac:dyDescent="0.5">
      <c r="C25" s="30"/>
      <c r="D25" s="30"/>
      <c r="E25" s="23" t="s">
        <v>253</v>
      </c>
      <c r="F25" s="59"/>
      <c r="H25" s="62">
        <v>100</v>
      </c>
      <c r="K25" s="32">
        <v>30</v>
      </c>
      <c r="L25" s="32">
        <v>30</v>
      </c>
      <c r="M25" s="32">
        <v>30</v>
      </c>
      <c r="N25" s="32">
        <v>40</v>
      </c>
      <c r="O25" s="32">
        <v>30</v>
      </c>
      <c r="P25" s="32">
        <v>30</v>
      </c>
      <c r="Q25" s="32">
        <v>30</v>
      </c>
      <c r="R25" s="32">
        <v>30</v>
      </c>
      <c r="S25" s="32">
        <v>30</v>
      </c>
      <c r="T25" s="32">
        <v>40</v>
      </c>
      <c r="U25" s="32">
        <v>40</v>
      </c>
      <c r="V25" s="32">
        <v>30</v>
      </c>
      <c r="W25" s="32">
        <v>40</v>
      </c>
      <c r="X25" s="32">
        <v>40</v>
      </c>
      <c r="Y25" s="32">
        <v>20</v>
      </c>
      <c r="Z25" s="32">
        <v>20</v>
      </c>
      <c r="AA25" s="32">
        <v>20</v>
      </c>
      <c r="AB25" s="32">
        <v>40</v>
      </c>
      <c r="AC25" s="32">
        <v>60</v>
      </c>
      <c r="AD25" s="32">
        <v>60</v>
      </c>
      <c r="AE25" s="32">
        <v>60</v>
      </c>
      <c r="AF25" s="32">
        <v>60</v>
      </c>
      <c r="AG25" s="32">
        <v>60</v>
      </c>
      <c r="AH25" s="32">
        <v>60</v>
      </c>
      <c r="AI25" s="32">
        <v>40</v>
      </c>
      <c r="AJ25" s="32">
        <v>50</v>
      </c>
      <c r="AK25" s="32">
        <v>40</v>
      </c>
      <c r="AL25" s="32">
        <v>40</v>
      </c>
      <c r="AM25" s="32">
        <v>40</v>
      </c>
      <c r="AN25" s="32">
        <v>40</v>
      </c>
      <c r="AO25" s="32">
        <v>50</v>
      </c>
      <c r="AP25" s="32">
        <v>40</v>
      </c>
      <c r="AQ25" s="32">
        <v>40</v>
      </c>
      <c r="AR25" s="32">
        <v>40</v>
      </c>
      <c r="AS25" s="32">
        <v>60</v>
      </c>
      <c r="AT25" s="32">
        <v>40</v>
      </c>
      <c r="AU25" s="32">
        <v>20</v>
      </c>
      <c r="AV25" s="32">
        <v>40</v>
      </c>
      <c r="AW25" s="32">
        <v>50</v>
      </c>
      <c r="AX25" s="32">
        <v>50</v>
      </c>
      <c r="AY25" s="32">
        <v>50</v>
      </c>
      <c r="AZ25" s="32">
        <v>50</v>
      </c>
      <c r="BA25" s="32">
        <v>50</v>
      </c>
      <c r="BB25" s="32">
        <v>50</v>
      </c>
      <c r="BC25" s="32">
        <v>50</v>
      </c>
      <c r="BD25" s="32">
        <v>50</v>
      </c>
      <c r="BE25" s="32">
        <v>50</v>
      </c>
      <c r="BF25" s="32">
        <v>50</v>
      </c>
      <c r="BG25" s="32">
        <v>50</v>
      </c>
    </row>
    <row r="26" spans="1:59" ht="18" thickBot="1" x14ac:dyDescent="0.5">
      <c r="C26" s="9"/>
      <c r="D26" s="9"/>
      <c r="E26" s="18" t="s">
        <v>197</v>
      </c>
      <c r="F26" s="58"/>
      <c r="H26" s="49">
        <f>IF(SUM(K26:BG26)&gt;H25,H25,SUM(K26:BG26))</f>
        <v>0</v>
      </c>
      <c r="I26" s="23" t="s">
        <v>199</v>
      </c>
      <c r="J26" s="24">
        <f>MIN(F4:F23,I4:I23)</f>
        <v>0</v>
      </c>
      <c r="K26" s="27">
        <f t="shared" ref="K26:BG26" si="5">IF(K24&lt;K25,K24,K25)</f>
        <v>0</v>
      </c>
      <c r="L26" s="27">
        <f t="shared" si="5"/>
        <v>0</v>
      </c>
      <c r="M26" s="27">
        <f t="shared" si="5"/>
        <v>0</v>
      </c>
      <c r="N26" s="27">
        <f t="shared" si="5"/>
        <v>0</v>
      </c>
      <c r="O26" s="27">
        <f t="shared" si="5"/>
        <v>0</v>
      </c>
      <c r="P26" s="27">
        <f t="shared" si="5"/>
        <v>0</v>
      </c>
      <c r="Q26" s="27">
        <f t="shared" si="5"/>
        <v>0</v>
      </c>
      <c r="R26" s="27">
        <f t="shared" si="5"/>
        <v>0</v>
      </c>
      <c r="S26" s="27">
        <f t="shared" si="5"/>
        <v>0</v>
      </c>
      <c r="T26" s="27">
        <f t="shared" si="5"/>
        <v>0</v>
      </c>
      <c r="U26" s="27">
        <f t="shared" si="5"/>
        <v>0</v>
      </c>
      <c r="V26" s="27">
        <f t="shared" si="5"/>
        <v>0</v>
      </c>
      <c r="W26" s="27">
        <f t="shared" si="5"/>
        <v>0</v>
      </c>
      <c r="X26" s="27">
        <f t="shared" si="5"/>
        <v>0</v>
      </c>
      <c r="Y26" s="27">
        <f t="shared" si="5"/>
        <v>0</v>
      </c>
      <c r="Z26" s="27">
        <f t="shared" si="5"/>
        <v>0</v>
      </c>
      <c r="AA26" s="27">
        <f t="shared" si="5"/>
        <v>0</v>
      </c>
      <c r="AB26" s="27">
        <f t="shared" si="5"/>
        <v>0</v>
      </c>
      <c r="AC26" s="27">
        <f t="shared" si="5"/>
        <v>0</v>
      </c>
      <c r="AD26" s="27">
        <f t="shared" si="5"/>
        <v>0</v>
      </c>
      <c r="AE26" s="27">
        <f t="shared" si="5"/>
        <v>0</v>
      </c>
      <c r="AF26" s="27">
        <f t="shared" si="5"/>
        <v>0</v>
      </c>
      <c r="AG26" s="27">
        <f t="shared" si="5"/>
        <v>0</v>
      </c>
      <c r="AH26" s="27">
        <f t="shared" si="5"/>
        <v>0</v>
      </c>
      <c r="AI26" s="27">
        <f t="shared" si="5"/>
        <v>0</v>
      </c>
      <c r="AJ26" s="27">
        <f t="shared" si="5"/>
        <v>0</v>
      </c>
      <c r="AK26" s="27">
        <f t="shared" si="5"/>
        <v>0</v>
      </c>
      <c r="AL26" s="27">
        <f t="shared" si="5"/>
        <v>0</v>
      </c>
      <c r="AM26" s="27">
        <f t="shared" si="5"/>
        <v>0</v>
      </c>
      <c r="AN26" s="27">
        <f t="shared" si="5"/>
        <v>0</v>
      </c>
      <c r="AO26" s="27">
        <f t="shared" si="5"/>
        <v>0</v>
      </c>
      <c r="AP26" s="27">
        <f t="shared" si="5"/>
        <v>0</v>
      </c>
      <c r="AQ26" s="27">
        <f t="shared" si="5"/>
        <v>0</v>
      </c>
      <c r="AR26" s="27">
        <f t="shared" si="5"/>
        <v>0</v>
      </c>
      <c r="AS26" s="27">
        <f t="shared" si="5"/>
        <v>0</v>
      </c>
      <c r="AT26" s="27">
        <f t="shared" si="5"/>
        <v>0</v>
      </c>
      <c r="AU26" s="27">
        <f t="shared" si="5"/>
        <v>0</v>
      </c>
      <c r="AV26" s="27">
        <f t="shared" si="5"/>
        <v>0</v>
      </c>
      <c r="AW26" s="27">
        <f t="shared" si="5"/>
        <v>0</v>
      </c>
      <c r="AX26" s="27">
        <f t="shared" si="5"/>
        <v>0</v>
      </c>
      <c r="AY26" s="27">
        <f t="shared" si="5"/>
        <v>0</v>
      </c>
      <c r="AZ26" s="27">
        <f t="shared" si="5"/>
        <v>0</v>
      </c>
      <c r="BA26" s="27">
        <f t="shared" si="5"/>
        <v>0</v>
      </c>
      <c r="BB26" s="27">
        <f t="shared" si="5"/>
        <v>0</v>
      </c>
      <c r="BC26" s="27">
        <f t="shared" si="5"/>
        <v>0</v>
      </c>
      <c r="BD26" s="27">
        <f t="shared" si="5"/>
        <v>0</v>
      </c>
      <c r="BE26" s="27">
        <f t="shared" si="5"/>
        <v>0</v>
      </c>
      <c r="BF26" s="27">
        <f t="shared" si="5"/>
        <v>0</v>
      </c>
      <c r="BG26" s="27">
        <f t="shared" si="5"/>
        <v>0</v>
      </c>
    </row>
  </sheetData>
  <sheetProtection algorithmName="SHA-512" hashValue="fzt45jBK+nQLu0NmHUAZ1vdif6/cuEyAh+7No3sEw9j5XVl3zc042nLkoD1PNGU0AQkzeqQYYjJkK4s2FeuBEw==" saltValue="XqoY4KyArA+BY/gUgZjRow==" spinCount="100000" sheet="1" objects="1" scenarios="1" selectLockedCells="1"/>
  <mergeCells count="36">
    <mergeCell ref="AY1:BC1"/>
    <mergeCell ref="BD1:BG1"/>
    <mergeCell ref="A1:J2"/>
    <mergeCell ref="AR1:AR2"/>
    <mergeCell ref="AS1:AS2"/>
    <mergeCell ref="AT1:AV1"/>
    <mergeCell ref="AW1:AW2"/>
    <mergeCell ref="AX1:AX2"/>
    <mergeCell ref="AM1:AM2"/>
    <mergeCell ref="AN1:AN2"/>
    <mergeCell ref="AO1:AO2"/>
    <mergeCell ref="AP1:AP2"/>
    <mergeCell ref="AQ1:AQ2"/>
    <mergeCell ref="AH1:AH2"/>
    <mergeCell ref="AI1:AI2"/>
    <mergeCell ref="AJ1:AJ2"/>
    <mergeCell ref="U1:U2"/>
    <mergeCell ref="V1:V2"/>
    <mergeCell ref="W1:AB1"/>
    <mergeCell ref="AK1:AK2"/>
    <mergeCell ref="AL1:AL2"/>
    <mergeCell ref="AC1:AC2"/>
    <mergeCell ref="AD1:AD2"/>
    <mergeCell ref="AE1:AE2"/>
    <mergeCell ref="AF1:AF2"/>
    <mergeCell ref="AG1:AG2"/>
    <mergeCell ref="P1:P2"/>
    <mergeCell ref="Q1:Q2"/>
    <mergeCell ref="R1:R2"/>
    <mergeCell ref="S1:S2"/>
    <mergeCell ref="T1:T2"/>
    <mergeCell ref="K1:K2"/>
    <mergeCell ref="L1:L2"/>
    <mergeCell ref="M1:M2"/>
    <mergeCell ref="N1:N2"/>
    <mergeCell ref="O1:O2"/>
  </mergeCells>
  <conditionalFormatting sqref="I4:I23">
    <cfRule type="cellIs" dxfId="5" priority="3" operator="lessThan">
      <formula>0</formula>
    </cfRule>
    <cfRule type="cellIs" dxfId="4" priority="4" operator="greaterThan">
      <formula>0</formula>
    </cfRule>
  </conditionalFormatting>
  <dataValidations count="6">
    <dataValidation allowBlank="1" showInputMessage="1" showErrorMessage="1" errorTitle="Ore non valide" error="Inserire un numero di ore compreso tra un minimo di 4 ed un massimo di 120." sqref="G4:G23 J4:J23" xr:uid="{A74917E6-E98C-43F4-8090-D462BB040533}"/>
    <dataValidation type="list" allowBlank="1" showInputMessage="1" showErrorMessage="1" sqref="B4:B23" xr:uid="{1C68C83D-CB30-4C94-9B75-3EFC6B5B8F33}">
      <formula1>COMPLEMENTARI</formula1>
    </dataValidation>
    <dataValidation type="custom" allowBlank="1" showInputMessage="1" showErrorMessage="1" errorTitle="Valore non corretto" error="Inserire un numero maggiore di zero e controllare che la somma dei punteggi allocati per l'esperienza lavorativa non superi il punteggio totale." sqref="K4:BG23" xr:uid="{5C436C0B-F3BC-4166-AAD1-8B01FECBFC87}">
      <formula1>AND((K4&gt;0),SUM($K4:$BG4)&lt;=$G4)</formula1>
    </dataValidation>
    <dataValidation type="date" allowBlank="1" showInputMessage="1" showErrorMessage="1" errorTitle="Attenzione" error="Inserire una data valida._x000a_La data deve essere successiva alla data di inizio dell'esperienza lavorativa)" sqref="D4" xr:uid="{AFA12A59-848C-493F-9F03-213ADA39CE94}">
      <formula1>MAX(DATA_MINIMA,C4)</formula1>
      <formula2>DATA_MASSIMA</formula2>
    </dataValidation>
    <dataValidation type="date" allowBlank="1" showInputMessage="1" showErrorMessage="1" errorTitle="Attenzione" error="Inserire una data valida." sqref="D5:D23" xr:uid="{9DA941C5-C445-4870-A25F-9BC9453D918F}">
      <formula1>DATA_MINIMA</formula1>
      <formula2>DATA_MASSIMA</formula2>
    </dataValidation>
    <dataValidation allowBlank="1" showInputMessage="1" showErrorMessage="1" errorTitle="Ore non valide" error="Inserire un numero di ore compreso tra un minimo di 4 ed un massimo di 8 ore al giorno per il periodo di formazione indicato. In ogni caso, non è possibile inserire più di 300 ore." sqref="F4:F23" xr:uid="{3B7AC589-78E1-4787-A50D-EBD9B333E276}"/>
  </dataValidations>
  <pageMargins left="0.7" right="0.7" top="0.75" bottom="0.75" header="0.3" footer="0.3"/>
  <pageSetup paperSize="9" orientation="portrait" verticalDpi="1200" r:id="rId1"/>
  <extLst>
    <ext xmlns:x14="http://schemas.microsoft.com/office/spreadsheetml/2009/9/main" uri="{78C0D931-6437-407d-A8EE-F0AAD7539E65}">
      <x14:conditionalFormattings>
        <x14:conditionalFormatting xmlns:xm="http://schemas.microsoft.com/office/excel/2006/main">
          <x14:cfRule type="expression" priority="1" id="{137B7E7D-2729-494F-8D8B-BD47A014FD42}">
            <xm:f>AND(ISBLANK(C4)=FALSE,(C4-IF(FRONTESPIZIO!$B$7=Liste!$A$27,DATA_MINIMA_RINNOVO,DATA_MINIMA))&lt;0)</xm:f>
            <x14:dxf>
              <font>
                <b/>
                <i val="0"/>
                <color rgb="FF9C0006"/>
              </font>
              <fill>
                <patternFill>
                  <bgColor rgb="FFFFC7CE"/>
                </patternFill>
              </fill>
            </x14:dxf>
          </x14:cfRule>
          <xm:sqref>C4:C23</xm:sqref>
        </x14:conditionalFormatting>
        <x14:conditionalFormatting xmlns:xm="http://schemas.microsoft.com/office/excel/2006/main">
          <x14:cfRule type="iconSet" priority="5" id="{A07BB46C-544B-4398-8C8F-6E05073BA4DB}">
            <x14:iconSet iconSet="4TrafficLights" showValue="0" custom="1">
              <x14:cfvo type="percent">
                <xm:f>0</xm:f>
              </x14:cfvo>
              <x14:cfvo type="num">
                <xm:f>-999</xm:f>
              </x14:cfvo>
              <x14:cfvo type="num">
                <xm:f>0</xm:f>
              </x14:cfvo>
              <x14:cfvo type="num" gte="0">
                <xm:f>0</xm:f>
              </x14:cfvo>
              <x14:cfIcon iconSet="NoIcons" iconId="0"/>
              <x14:cfIcon iconSet="3Symbols2" iconId="0"/>
              <x14:cfIcon iconSet="3Symbols2" iconId="2"/>
              <x14:cfIcon iconSet="3Symbols2" iconId="1"/>
            </x14:iconSet>
          </x14:cfRule>
          <xm:sqref>J4:J23</xm:sqref>
        </x14:conditionalFormatting>
        <x14:conditionalFormatting xmlns:xm="http://schemas.microsoft.com/office/excel/2006/main">
          <x14:cfRule type="iconSet" priority="2" id="{D67D6A1D-244A-464F-9DB1-184C896B8831}">
            <x14:iconSet iconSet="3Symbols2" showValue="0" custom="1">
              <x14:cfvo type="percent">
                <xm:f>0</xm:f>
              </x14:cfvo>
              <x14:cfvo type="num">
                <xm:f>0</xm:f>
              </x14:cfvo>
              <x14:cfvo type="num" gte="0">
                <xm:f>0</xm:f>
              </x14:cfvo>
              <x14:cfIcon iconSet="3Symbols2" iconId="0"/>
              <x14:cfIcon iconSet="3Symbols2" iconId="2"/>
              <x14:cfIcon iconSet="3Symbols2" iconId="1"/>
            </x14:iconSet>
          </x14:cfRule>
          <xm:sqref>J26</xm:sqref>
        </x14:conditionalFormatting>
      </x14:conditionalFormattings>
    </ext>
    <ext xmlns:x14="http://schemas.microsoft.com/office/spreadsheetml/2009/9/main" uri="{CCE6A557-97BC-4b89-ADB6-D9C93CAAB3DF}">
      <x14:dataValidations xmlns:xm="http://schemas.microsoft.com/office/excel/2006/main" count="2">
        <x14:dataValidation type="date" allowBlank="1" showInputMessage="1" showErrorMessage="1" errorTitle="Attenzione" error="Inserire una data valida._x000a_In caso di rinnovo, indicare solo le attività svolte negli ultimi 5 anni." xr:uid="{4ECC9C4A-C4EC-4855-A1AF-F47F32EFAD62}">
          <x14:formula1>
            <xm:f>IF(FRONTESPIZIO!$B$7=Liste!$A$27,DATA_MINIMA_RINNOVO,DATA_MINIMA)</xm:f>
          </x14:formula1>
          <x14:formula2>
            <xm:f>DATA_MASSIMA</xm:f>
          </x14:formula2>
          <xm:sqref>C5:C23</xm:sqref>
        </x14:dataValidation>
        <x14:dataValidation type="date" allowBlank="1" showInputMessage="1" showErrorMessage="1" errorTitle="Attenzione" error="Inserire una data valida._x000a_In caso di rinnovo, indicare solo le attività svolte negli ultimi 5 anni." xr:uid="{A9EE319E-AB89-4D6F-A420-38853FC67AE1}">
          <x14:formula1>
            <xm:f>IF(FRONTESPIZIO!$B$7=Liste!$A$27,DATA_MINIMA_RINNOVO,DATA_MINIMA)</xm:f>
          </x14:formula1>
          <x14:formula2>
            <xm:f>MIN(DATA_MASSIMA,D4)</xm:f>
          </x14:formula2>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A1:D20"/>
  <sheetViews>
    <sheetView showGridLines="0" workbookViewId="0">
      <selection sqref="A1:D1"/>
    </sheetView>
  </sheetViews>
  <sheetFormatPr defaultRowHeight="13.5" x14ac:dyDescent="0.35"/>
  <cols>
    <col min="1" max="1" width="23.53125" style="4" customWidth="1"/>
    <col min="2" max="4" width="18.265625" style="4" customWidth="1"/>
    <col min="5" max="16384" width="9.06640625" style="4"/>
  </cols>
  <sheetData>
    <row r="1" spans="1:4" s="17" customFormat="1" ht="49.9" customHeight="1" x14ac:dyDescent="0.45">
      <c r="A1" s="72"/>
      <c r="B1" s="72"/>
      <c r="C1" s="72"/>
      <c r="D1" s="72"/>
    </row>
    <row r="2" spans="1:4" s="17" customFormat="1" ht="17.649999999999999" x14ac:dyDescent="0.45">
      <c r="A2" s="71" t="s">
        <v>206</v>
      </c>
      <c r="B2" s="71"/>
      <c r="C2" s="71"/>
      <c r="D2" s="71"/>
    </row>
    <row r="3" spans="1:4" s="17" customFormat="1" x14ac:dyDescent="0.45">
      <c r="A3" s="72" t="s">
        <v>207</v>
      </c>
      <c r="B3" s="72"/>
      <c r="C3" s="72"/>
      <c r="D3" s="72"/>
    </row>
    <row r="4" spans="1:4" s="9" customFormat="1" ht="50" customHeight="1" x14ac:dyDescent="0.45">
      <c r="A4" s="79" t="s">
        <v>190</v>
      </c>
      <c r="B4" s="79"/>
      <c r="C4" s="79"/>
      <c r="D4" s="79"/>
    </row>
    <row r="5" spans="1:4" x14ac:dyDescent="0.35">
      <c r="A5" s="4" t="s">
        <v>211</v>
      </c>
      <c r="B5" s="106" t="str">
        <f>CONCATENATE(FRONTESPIZIO!B10," ",FRONTESPIZIO!B11)</f>
        <v xml:space="preserve"> </v>
      </c>
      <c r="C5" s="106"/>
      <c r="D5" s="106"/>
    </row>
    <row r="6" spans="1:4" x14ac:dyDescent="0.35">
      <c r="A6" s="4" t="s">
        <v>51</v>
      </c>
      <c r="B6" s="106">
        <f>FRONTESPIZIO!B7</f>
        <v>0</v>
      </c>
      <c r="C6" s="106"/>
      <c r="D6" s="106"/>
    </row>
    <row r="8" spans="1:4" x14ac:dyDescent="0.35">
      <c r="B8" s="14" t="s">
        <v>192</v>
      </c>
      <c r="C8" s="14" t="s">
        <v>160</v>
      </c>
      <c r="D8" s="14" t="s">
        <v>191</v>
      </c>
    </row>
    <row r="9" spans="1:4" x14ac:dyDescent="0.35">
      <c r="A9" s="47" t="s">
        <v>173</v>
      </c>
      <c r="B9" s="43">
        <f>FRONTESPIZIO!D37</f>
        <v>0</v>
      </c>
      <c r="C9" s="67" t="str">
        <f>IF(ISBLANK(FRONTESPIZIO!B7),"N/A",VLOOKUP(FRONTESPIZIO!B7,RICHIESTA_MOL,2,FALSE))</f>
        <v>N/A</v>
      </c>
      <c r="D9" s="69">
        <f>IF(B9&lt;C9,B9,C9)</f>
        <v>0</v>
      </c>
    </row>
    <row r="10" spans="1:4" ht="7.05" customHeight="1" x14ac:dyDescent="0.35"/>
    <row r="11" spans="1:4" x14ac:dyDescent="0.35">
      <c r="A11" s="47" t="s">
        <v>195</v>
      </c>
      <c r="B11" s="43">
        <f>CONOSCENZE!L28</f>
        <v>0</v>
      </c>
      <c r="C11" s="67" t="str">
        <f>IF(ISBLANK(FRONTESPIZIO!B7),"N/A",VLOOKUP(FRONTESPIZIO!B7,RICHIESTA_MOL,3,FALSE))</f>
        <v>N/A</v>
      </c>
      <c r="D11" s="69">
        <f>IF(B11&lt;C11,B11,C11)</f>
        <v>0</v>
      </c>
    </row>
    <row r="12" spans="1:4" ht="7.05" customHeight="1" x14ac:dyDescent="0.35"/>
    <row r="13" spans="1:4" x14ac:dyDescent="0.35">
      <c r="A13" s="48" t="s">
        <v>194</v>
      </c>
      <c r="B13" s="43">
        <f>ESPERIENZA!M26</f>
        <v>0</v>
      </c>
      <c r="C13" s="44"/>
      <c r="D13" s="45"/>
    </row>
    <row r="14" spans="1:4" x14ac:dyDescent="0.35">
      <c r="A14" s="48" t="s">
        <v>186</v>
      </c>
      <c r="B14" s="43">
        <f>ALTRO!H26</f>
        <v>0</v>
      </c>
      <c r="C14" s="44"/>
      <c r="D14" s="45"/>
    </row>
    <row r="15" spans="1:4" x14ac:dyDescent="0.35">
      <c r="A15" s="47" t="s">
        <v>193</v>
      </c>
      <c r="B15" s="43">
        <f>B13+B14</f>
        <v>0</v>
      </c>
      <c r="C15" s="67" t="str">
        <f>IF(ISBLANK(FRONTESPIZIO!B7),"N/A",VLOOKUP(FRONTESPIZIO!B7,RICHIESTA_MOL,4,FALSE))</f>
        <v>N/A</v>
      </c>
      <c r="D15" s="69">
        <f>IF(B15&lt;C15,B15,C15)</f>
        <v>0</v>
      </c>
    </row>
    <row r="16" spans="1:4" x14ac:dyDescent="0.35">
      <c r="D16" s="10"/>
    </row>
    <row r="17" spans="3:4" ht="17.649999999999999" x14ac:dyDescent="0.5">
      <c r="C17" s="42" t="s">
        <v>209</v>
      </c>
      <c r="D17" s="70">
        <f>D9+D11+D15</f>
        <v>0</v>
      </c>
    </row>
    <row r="18" spans="3:4" ht="17.649999999999999" x14ac:dyDescent="0.5">
      <c r="C18" s="42" t="s">
        <v>210</v>
      </c>
      <c r="D18" s="68" t="str">
        <f>IF(ISBLANK(FRONTESPIZIO!B7),"N/A",VLOOKUP(FRONTESPIZIO!B7,RICHIESTA_MOL,5,FALSE))</f>
        <v>N/A</v>
      </c>
    </row>
    <row r="20" spans="3:4" ht="17.649999999999999" x14ac:dyDescent="0.5">
      <c r="C20" s="42" t="s">
        <v>208</v>
      </c>
      <c r="D20" s="46" t="str">
        <f>IF(ISBLANK(FRONTESPIZIO!B7),"",IF(D17&lt;D18,VLOOKUP($B$6,RICHIESTA_MOL,7,FALSE),VLOOKUP($B$6,RICHIESTA_MOL,6,FALSE)))</f>
        <v/>
      </c>
    </row>
  </sheetData>
  <sheetProtection algorithmName="SHA-512" hashValue="Fd+qUwUj+jYAa6NcqgL322uaNxUD10qMYPIOM8GxZMLUfwgcpDpJ38tF6Fe077kvQRFyX4W/KqO2YDhjnxDPww==" saltValue="kMM7Pmq+C6o5Aq3H4OFf1g==" spinCount="100000" sheet="1" objects="1" scenarios="1" selectLockedCells="1" selectUnlockedCells="1"/>
  <mergeCells count="6">
    <mergeCell ref="A1:D1"/>
    <mergeCell ref="B5:D5"/>
    <mergeCell ref="B6:D6"/>
    <mergeCell ref="A4:D4"/>
    <mergeCell ref="A2:D2"/>
    <mergeCell ref="A3:D3"/>
  </mergeCells>
  <conditionalFormatting sqref="D20">
    <cfRule type="cellIs" dxfId="3" priority="1" stopIfTrue="1" operator="equal">
      <formula>"RINNOVATO"</formula>
    </cfRule>
    <cfRule type="cellIs" dxfId="2" priority="2" stopIfTrue="1" operator="equal">
      <formula>"NON RINNOVATO"</formula>
    </cfRule>
    <cfRule type="cellIs" dxfId="1" priority="3" stopIfTrue="1" operator="equal">
      <formula>"AMMESSO"</formula>
    </cfRule>
    <cfRule type="cellIs" dxfId="0" priority="4" stopIfTrue="1" operator="equal">
      <formula>"NON AMMESSO"</formula>
    </cfRule>
  </conditionalFormatting>
  <printOptions horizontalCentered="1"/>
  <pageMargins left="0.70866141732283472" right="0.70866141732283472" top="0.74803149606299213" bottom="0.74803149606299213" header="0.31496062992125984" footer="0.31496062992125984"/>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dimension ref="A1:G75"/>
  <sheetViews>
    <sheetView workbookViewId="0"/>
  </sheetViews>
  <sheetFormatPr defaultRowHeight="14.25" x14ac:dyDescent="0.45"/>
  <cols>
    <col min="1" max="1" width="40.3984375" bestFit="1" customWidth="1"/>
    <col min="2" max="7" width="15.3984375" customWidth="1"/>
  </cols>
  <sheetData>
    <row r="1" spans="1:2" x14ac:dyDescent="0.45">
      <c r="A1" s="1" t="s">
        <v>7</v>
      </c>
    </row>
    <row r="2" spans="1:2" x14ac:dyDescent="0.45">
      <c r="A2" t="s">
        <v>8</v>
      </c>
    </row>
    <row r="3" spans="1:2" x14ac:dyDescent="0.45">
      <c r="A3" t="s">
        <v>9</v>
      </c>
    </row>
    <row r="4" spans="1:2" x14ac:dyDescent="0.45">
      <c r="A4" t="s">
        <v>10</v>
      </c>
    </row>
    <row r="5" spans="1:2" x14ac:dyDescent="0.45">
      <c r="A5" t="s">
        <v>11</v>
      </c>
    </row>
    <row r="7" spans="1:2" x14ac:dyDescent="0.45">
      <c r="A7" s="1" t="s">
        <v>45</v>
      </c>
      <c r="B7" s="1" t="s">
        <v>57</v>
      </c>
    </row>
    <row r="8" spans="1:2" x14ac:dyDescent="0.45">
      <c r="A8" t="s">
        <v>49</v>
      </c>
      <c r="B8">
        <v>0</v>
      </c>
    </row>
    <row r="9" spans="1:2" x14ac:dyDescent="0.45">
      <c r="A9" t="s">
        <v>46</v>
      </c>
      <c r="B9">
        <v>0</v>
      </c>
    </row>
    <row r="10" spans="1:2" x14ac:dyDescent="0.45">
      <c r="A10" t="s">
        <v>47</v>
      </c>
      <c r="B10">
        <v>10</v>
      </c>
    </row>
    <row r="11" spans="1:2" x14ac:dyDescent="0.45">
      <c r="A11" t="s">
        <v>50</v>
      </c>
      <c r="B11">
        <v>35</v>
      </c>
    </row>
    <row r="12" spans="1:2" x14ac:dyDescent="0.45">
      <c r="A12" t="s">
        <v>32</v>
      </c>
      <c r="B12">
        <v>50</v>
      </c>
    </row>
    <row r="13" spans="1:2" x14ac:dyDescent="0.45">
      <c r="A13" t="s">
        <v>212</v>
      </c>
      <c r="B13">
        <v>50</v>
      </c>
    </row>
    <row r="15" spans="1:2" x14ac:dyDescent="0.45">
      <c r="A15" s="1" t="s">
        <v>71</v>
      </c>
    </row>
    <row r="16" spans="1:2" x14ac:dyDescent="0.45">
      <c r="A16" t="s">
        <v>239</v>
      </c>
      <c r="B16" s="3">
        <v>0.2</v>
      </c>
    </row>
    <row r="17" spans="1:7" x14ac:dyDescent="0.45">
      <c r="A17" t="s">
        <v>235</v>
      </c>
      <c r="B17" s="3">
        <v>0.4</v>
      </c>
    </row>
    <row r="18" spans="1:7" x14ac:dyDescent="0.45">
      <c r="A18" t="s">
        <v>236</v>
      </c>
      <c r="B18" s="3">
        <v>0.6</v>
      </c>
    </row>
    <row r="19" spans="1:7" x14ac:dyDescent="0.45">
      <c r="A19" t="s">
        <v>237</v>
      </c>
      <c r="B19" s="3">
        <v>0.8</v>
      </c>
    </row>
    <row r="20" spans="1:7" x14ac:dyDescent="0.45">
      <c r="A20" t="s">
        <v>238</v>
      </c>
      <c r="B20" s="3">
        <v>1</v>
      </c>
    </row>
    <row r="22" spans="1:7" x14ac:dyDescent="0.45">
      <c r="A22" s="1" t="s">
        <v>51</v>
      </c>
      <c r="B22" t="s">
        <v>277</v>
      </c>
      <c r="C22" t="s">
        <v>222</v>
      </c>
      <c r="D22" t="s">
        <v>221</v>
      </c>
      <c r="E22" t="s">
        <v>196</v>
      </c>
    </row>
    <row r="23" spans="1:7" x14ac:dyDescent="0.45">
      <c r="A23" t="s">
        <v>67</v>
      </c>
      <c r="B23" s="3">
        <v>50</v>
      </c>
      <c r="C23" s="3">
        <v>300</v>
      </c>
      <c r="D23" s="3">
        <v>350</v>
      </c>
      <c r="E23" s="3">
        <v>500</v>
      </c>
      <c r="F23" t="s">
        <v>269</v>
      </c>
      <c r="G23" t="s">
        <v>270</v>
      </c>
    </row>
    <row r="24" spans="1:7" x14ac:dyDescent="0.45">
      <c r="A24" t="s">
        <v>69</v>
      </c>
      <c r="B24" s="3">
        <v>50</v>
      </c>
      <c r="C24" s="3">
        <v>300</v>
      </c>
      <c r="D24" s="3">
        <v>350</v>
      </c>
      <c r="E24" s="3">
        <v>300</v>
      </c>
      <c r="F24" t="s">
        <v>269</v>
      </c>
      <c r="G24" t="s">
        <v>270</v>
      </c>
    </row>
    <row r="25" spans="1:7" x14ac:dyDescent="0.45">
      <c r="A25" t="s">
        <v>68</v>
      </c>
      <c r="B25" s="3">
        <v>50</v>
      </c>
      <c r="C25" s="3">
        <v>300</v>
      </c>
      <c r="D25" s="3">
        <v>150</v>
      </c>
      <c r="E25" s="3">
        <v>200</v>
      </c>
      <c r="F25" t="s">
        <v>269</v>
      </c>
      <c r="G25" t="s">
        <v>270</v>
      </c>
    </row>
    <row r="26" spans="1:7" x14ac:dyDescent="0.45">
      <c r="A26" t="s">
        <v>276</v>
      </c>
      <c r="B26" t="s">
        <v>278</v>
      </c>
      <c r="C26" t="s">
        <v>278</v>
      </c>
      <c r="D26" t="s">
        <v>278</v>
      </c>
      <c r="E26" t="s">
        <v>278</v>
      </c>
      <c r="F26" t="s">
        <v>278</v>
      </c>
      <c r="G26" t="s">
        <v>278</v>
      </c>
    </row>
    <row r="27" spans="1:7" x14ac:dyDescent="0.45">
      <c r="A27" t="s">
        <v>5</v>
      </c>
      <c r="B27" s="3">
        <v>50</v>
      </c>
      <c r="C27" s="3">
        <v>50</v>
      </c>
      <c r="D27" s="3">
        <v>120</v>
      </c>
      <c r="E27" s="3">
        <v>180</v>
      </c>
      <c r="F27" t="s">
        <v>271</v>
      </c>
      <c r="G27" t="s">
        <v>272</v>
      </c>
    </row>
    <row r="28" spans="1:7" x14ac:dyDescent="0.45">
      <c r="B28" s="3"/>
      <c r="C28" s="3"/>
    </row>
    <row r="29" spans="1:7" x14ac:dyDescent="0.45">
      <c r="A29" s="1" t="s">
        <v>213</v>
      </c>
      <c r="B29" s="3"/>
      <c r="C29" s="3"/>
    </row>
    <row r="30" spans="1:7" x14ac:dyDescent="0.45">
      <c r="A30" t="s">
        <v>219</v>
      </c>
      <c r="B30" s="3"/>
      <c r="C30" s="3"/>
    </row>
    <row r="31" spans="1:7" x14ac:dyDescent="0.45">
      <c r="A31" t="s">
        <v>220</v>
      </c>
      <c r="B31" s="3"/>
      <c r="C31" s="3"/>
    </row>
    <row r="32" spans="1:7" x14ac:dyDescent="0.45">
      <c r="A32" t="s">
        <v>218</v>
      </c>
      <c r="B32" s="3"/>
      <c r="C32" s="3"/>
    </row>
    <row r="34" spans="1:3" x14ac:dyDescent="0.45">
      <c r="A34" s="1" t="s">
        <v>41</v>
      </c>
    </row>
    <row r="35" spans="1:3" x14ac:dyDescent="0.45">
      <c r="A35" t="s">
        <v>43</v>
      </c>
    </row>
    <row r="36" spans="1:3" x14ac:dyDescent="0.45">
      <c r="A36" t="s">
        <v>42</v>
      </c>
    </row>
    <row r="37" spans="1:3" x14ac:dyDescent="0.45">
      <c r="A37" t="s">
        <v>53</v>
      </c>
    </row>
    <row r="38" spans="1:3" x14ac:dyDescent="0.45">
      <c r="A38" t="s">
        <v>54</v>
      </c>
    </row>
    <row r="39" spans="1:3" x14ac:dyDescent="0.45">
      <c r="A39" t="s">
        <v>52</v>
      </c>
    </row>
    <row r="40" spans="1:3" x14ac:dyDescent="0.45">
      <c r="A40" t="s">
        <v>226</v>
      </c>
    </row>
    <row r="42" spans="1:3" x14ac:dyDescent="0.45">
      <c r="A42" s="1" t="s">
        <v>26</v>
      </c>
      <c r="B42" s="1" t="s">
        <v>65</v>
      </c>
      <c r="C42" s="1" t="s">
        <v>66</v>
      </c>
    </row>
    <row r="43" spans="1:3" x14ac:dyDescent="0.45">
      <c r="A43" t="s">
        <v>55</v>
      </c>
      <c r="B43" s="3">
        <v>0.5</v>
      </c>
    </row>
    <row r="44" spans="1:3" x14ac:dyDescent="0.45">
      <c r="A44" t="s">
        <v>56</v>
      </c>
      <c r="B44" s="3">
        <v>1.2</v>
      </c>
    </row>
    <row r="45" spans="1:3" x14ac:dyDescent="0.45">
      <c r="A45" t="s">
        <v>59</v>
      </c>
      <c r="B45" s="3">
        <v>1.3</v>
      </c>
    </row>
    <row r="46" spans="1:3" x14ac:dyDescent="0.45">
      <c r="A46" t="s">
        <v>27</v>
      </c>
      <c r="B46" s="3">
        <v>1.5</v>
      </c>
    </row>
    <row r="47" spans="1:3" x14ac:dyDescent="0.45">
      <c r="A47" t="s">
        <v>64</v>
      </c>
      <c r="B47" s="3">
        <v>1.5</v>
      </c>
      <c r="C47">
        <v>160</v>
      </c>
    </row>
    <row r="48" spans="1:3" x14ac:dyDescent="0.45">
      <c r="A48" t="s">
        <v>62</v>
      </c>
      <c r="B48" s="3">
        <v>1.5</v>
      </c>
    </row>
    <row r="49" spans="1:5" x14ac:dyDescent="0.45">
      <c r="A49" t="s">
        <v>60</v>
      </c>
      <c r="B49" s="3">
        <v>1</v>
      </c>
    </row>
    <row r="50" spans="1:5" x14ac:dyDescent="0.45">
      <c r="A50" t="s">
        <v>61</v>
      </c>
      <c r="B50" s="3">
        <v>1</v>
      </c>
    </row>
    <row r="51" spans="1:5" x14ac:dyDescent="0.45">
      <c r="A51" t="s">
        <v>63</v>
      </c>
      <c r="B51" s="3">
        <v>1</v>
      </c>
    </row>
    <row r="52" spans="1:5" x14ac:dyDescent="0.45">
      <c r="A52" t="s">
        <v>28</v>
      </c>
      <c r="B52" s="3">
        <v>0.8</v>
      </c>
    </row>
    <row r="53" spans="1:5" x14ac:dyDescent="0.45">
      <c r="A53" t="s">
        <v>70</v>
      </c>
      <c r="B53" s="3">
        <v>0.7</v>
      </c>
    </row>
    <row r="54" spans="1:5" x14ac:dyDescent="0.45">
      <c r="A54" t="s">
        <v>29</v>
      </c>
      <c r="B54" s="3">
        <v>0.5</v>
      </c>
    </row>
    <row r="56" spans="1:5" x14ac:dyDescent="0.45">
      <c r="A56" t="s">
        <v>30</v>
      </c>
      <c r="B56" s="2">
        <v>1</v>
      </c>
    </row>
    <row r="57" spans="1:5" x14ac:dyDescent="0.45">
      <c r="A57" t="s">
        <v>248</v>
      </c>
      <c r="B57" s="2">
        <f ca="1">DATE(YEAR(DATA_MASSIMA)-5,MONTH(DATA_MASSIMA),DAY(DATA_MASSIMA))</f>
        <v>43495</v>
      </c>
    </row>
    <row r="58" spans="1:5" x14ac:dyDescent="0.45">
      <c r="A58" t="s">
        <v>31</v>
      </c>
      <c r="B58" s="2">
        <f ca="1">IF(ISBLANK(FRONTESPIZIO!B6),TODAY(),FRONTESPIZIO!B6)</f>
        <v>45321</v>
      </c>
    </row>
    <row r="59" spans="1:5" x14ac:dyDescent="0.45">
      <c r="A59" t="s">
        <v>204</v>
      </c>
      <c r="B59" s="2">
        <f ca="1">DATE(YEAR(DATA_MASSIMA)-18,MONTH(DATA_MASSIMA),DAY(DATA_MASSIMA))</f>
        <v>38747</v>
      </c>
    </row>
    <row r="61" spans="1:5" x14ac:dyDescent="0.45">
      <c r="A61" s="1" t="s">
        <v>35</v>
      </c>
      <c r="B61" s="1" t="s">
        <v>57</v>
      </c>
    </row>
    <row r="62" spans="1:5" x14ac:dyDescent="0.45">
      <c r="A62" t="s">
        <v>240</v>
      </c>
      <c r="B62" s="3">
        <v>4</v>
      </c>
      <c r="D62" t="s">
        <v>240</v>
      </c>
      <c r="E62" t="s">
        <v>39</v>
      </c>
    </row>
    <row r="63" spans="1:5" x14ac:dyDescent="0.45">
      <c r="A63" t="s">
        <v>241</v>
      </c>
      <c r="B63" s="3">
        <v>4.5</v>
      </c>
      <c r="D63" t="s">
        <v>241</v>
      </c>
      <c r="E63" t="s">
        <v>36</v>
      </c>
    </row>
    <row r="64" spans="1:5" x14ac:dyDescent="0.45">
      <c r="A64" t="s">
        <v>37</v>
      </c>
      <c r="B64" s="3">
        <v>5</v>
      </c>
      <c r="D64" t="s">
        <v>37</v>
      </c>
      <c r="E64" t="s">
        <v>37</v>
      </c>
    </row>
    <row r="65" spans="1:5" x14ac:dyDescent="0.45">
      <c r="A65" t="s">
        <v>242</v>
      </c>
      <c r="B65" s="3">
        <v>5.5</v>
      </c>
      <c r="D65" t="s">
        <v>242</v>
      </c>
      <c r="E65" t="s">
        <v>38</v>
      </c>
    </row>
    <row r="66" spans="1:5" x14ac:dyDescent="0.45">
      <c r="A66" t="s">
        <v>243</v>
      </c>
      <c r="B66" s="3">
        <v>6</v>
      </c>
      <c r="D66" t="s">
        <v>243</v>
      </c>
      <c r="E66" t="s">
        <v>40</v>
      </c>
    </row>
    <row r="68" spans="1:5" x14ac:dyDescent="0.45">
      <c r="A68" s="1" t="s">
        <v>186</v>
      </c>
    </row>
    <row r="69" spans="1:5" x14ac:dyDescent="0.45">
      <c r="A69" t="s">
        <v>183</v>
      </c>
      <c r="B69" s="3">
        <v>40</v>
      </c>
    </row>
    <row r="70" spans="1:5" x14ac:dyDescent="0.45">
      <c r="A70" t="s">
        <v>184</v>
      </c>
      <c r="B70" s="3">
        <v>30</v>
      </c>
    </row>
    <row r="71" spans="1:5" x14ac:dyDescent="0.45">
      <c r="A71" t="s">
        <v>185</v>
      </c>
      <c r="B71" s="3">
        <v>20</v>
      </c>
    </row>
    <row r="72" spans="1:5" x14ac:dyDescent="0.45">
      <c r="A72" t="s">
        <v>246</v>
      </c>
      <c r="B72" s="3">
        <v>20</v>
      </c>
    </row>
    <row r="73" spans="1:5" x14ac:dyDescent="0.45">
      <c r="A73" t="s">
        <v>203</v>
      </c>
      <c r="B73" s="3">
        <v>20</v>
      </c>
    </row>
    <row r="74" spans="1:5" x14ac:dyDescent="0.45">
      <c r="A74" t="s">
        <v>244</v>
      </c>
      <c r="B74" s="3">
        <v>15</v>
      </c>
    </row>
    <row r="75" spans="1:5" x14ac:dyDescent="0.45">
      <c r="A75" t="s">
        <v>187</v>
      </c>
      <c r="B75" s="3">
        <v>10</v>
      </c>
    </row>
  </sheetData>
  <sheetProtection algorithmName="SHA-512" hashValue="RLWQaFn3a1GVWeU9DHCvU4MGDljBjGHKRgEJRKUlCAB+zJTOV5gEWdCXlOo0QVLnAHgadSBJEoTWv+aPXFLheA==" saltValue="3HxU2m5ACVCA5DHWo+jz/A==" spinCount="100000" sheet="1" objects="1" scenarios="1" selectLockedCells="1" selectUnlockedCells="1"/>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19</vt:i4>
      </vt:variant>
    </vt:vector>
  </HeadingPairs>
  <TitlesOfParts>
    <vt:vector size="26" baseType="lpstr">
      <vt:lpstr>ISTRUZIONI</vt:lpstr>
      <vt:lpstr>FRONTESPIZIO</vt:lpstr>
      <vt:lpstr>CONOSCENZE</vt:lpstr>
      <vt:lpstr>ESPERIENZA</vt:lpstr>
      <vt:lpstr>ALTRO</vt:lpstr>
      <vt:lpstr>SINTESI</vt:lpstr>
      <vt:lpstr>Liste</vt:lpstr>
      <vt:lpstr>APPLICAZIONI</vt:lpstr>
      <vt:lpstr>COMPLEMENTARI</vt:lpstr>
      <vt:lpstr>COMPLEMENTARI_MOL</vt:lpstr>
      <vt:lpstr>DATA_MASSIMA</vt:lpstr>
      <vt:lpstr>DATA_MINIMA</vt:lpstr>
      <vt:lpstr>DATA_MINIMA_RINNOVO</vt:lpstr>
      <vt:lpstr>ETA_MASSIMA</vt:lpstr>
      <vt:lpstr>PADRONANZA</vt:lpstr>
      <vt:lpstr>PADRONANZA_MOL</vt:lpstr>
      <vt:lpstr>RESPONSABILITA</vt:lpstr>
      <vt:lpstr>RESPONSABILITA_MOL</vt:lpstr>
      <vt:lpstr>RICHIESTA</vt:lpstr>
      <vt:lpstr>RICHIESTA_MOL</vt:lpstr>
      <vt:lpstr>SETTORI</vt:lpstr>
      <vt:lpstr>TIPOLOGIA_EVENTO_FORMATIVO</vt:lpstr>
      <vt:lpstr>TIPOLOGIA_EVENTO_FORMATIVO_MOL</vt:lpstr>
      <vt:lpstr>TITOLO_ATTUALE</vt:lpstr>
      <vt:lpstr>TITOLO_DI_STUDI</vt:lpstr>
      <vt:lpstr>TITOLO_DI_STUDI_MOL</vt:lpstr>
    </vt:vector>
  </TitlesOfParts>
  <Company>Artas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Emanuele Banchi</dc:creator>
  <cp:lastModifiedBy>Emanuele Banchi</cp:lastModifiedBy>
  <cp:lastPrinted>2019-07-15T13:21:39Z</cp:lastPrinted>
  <dcterms:created xsi:type="dcterms:W3CDTF">2016-03-23T10:17:08Z</dcterms:created>
  <dcterms:modified xsi:type="dcterms:W3CDTF">2024-01-30T09:39:03Z</dcterms:modified>
</cp:coreProperties>
</file>